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385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<sst xmlns="http://schemas.openxmlformats.org/spreadsheetml/2006/main" count="73" uniqueCount="20">
  <si>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</si>
  <si>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</si>
  <si>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</si>
  <si>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</si>
  <si>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</si>
  <si>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</si>
  <si>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</si>
  <si>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</si>
  <si>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</si>
  <si>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</si>
  <si>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</si>
  <si>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</si>
  <si>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</si>
  <si>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</si>
  <si>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</si>
  <si>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</si>
  <si>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</si>
  <si>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</si>
  <si>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INVERSIONES TOTALES</t>
  </si>
  <si>
    <t>(Aseguradoras y Reaseguradoras, Vida y Generales)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</si>
</sst>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#,##0.0"/>
    <numFmt numFmtId="181" formatCode="#,##0.000"/>
    <numFmt numFmtId="182" formatCode="&quot;Ch$&quot;#,##0_);\(&quot;Ch$&quot;#,##0\)"/>
    <numFmt numFmtId="183" formatCode="&quot;Ch$&quot;#,##0_);[Red]\(&quot;Ch$&quot;#,##0\)"/>
    <numFmt numFmtId="184" formatCode="&quot;Ch$&quot;#,##0.00_);\(&quot;Ch$&quot;#,##0.00\)"/>
    <numFmt numFmtId="185" formatCode="&quot;Ch$&quot;#,##0.00_);[Red]\(&quot;Ch$&quot;#,##0.00\)"/>
    <numFmt numFmtId="186" formatCode="_(&quot;Ch$&quot;* #,##0_);_(&quot;Ch$&quot;* \(#,##0\);_(&quot;Ch$&quot;* &quot;-&quot;_);_(@_)"/>
    <numFmt numFmtId="187" formatCode="_(* #,##0_);_(* \(#,##0\);_(* &quot;-&quot;_);_(@_)"/>
    <numFmt numFmtId="188" formatCode="_(&quot;Ch$&quot;* #,##0.00_);_(&quot;Ch$&quot;* \(#,##0.00\);_(&quot;Ch$&quot;* &quot;-&quot;??_);_(@_)"/>
    <numFmt numFmtId="189" formatCode="_(* #,##0.00_);_(* \(#,##0.00\);_(* &quot;-&quot;??_);_(@_)"/>
    <numFmt numFmtId="190" formatCode="0.0%"/>
    <numFmt numFmtId="191" formatCode="#,##0.0000"/>
    <numFmt numFmtId="192" formatCode="0.0000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0.0"/>
    <numFmt numFmtId="196" formatCode="#,##0\ \ \ \ \ \ \ \ \ "/>
    <numFmt numFmtId="197" formatCode="_(* #,##0_);_(* \(#,##0\);_(* &quot;-&quot;??_);_(@_)"/>
    <numFmt numFmtId="198" formatCode="#,##0.00000"/>
    <numFmt numFmtId="199" formatCode="#,##0.000000"/>
    <numFmt numFmtId="200" formatCode="#,##0.0000000"/>
    <numFmt numFmtId="201" formatCode="_(* #,##0.0_);_(* \(#,##0.0\);_(* &quot;-&quot;??_);_(@_)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.0000000"/>
    <numFmt numFmtId="207" formatCode="0.000000"/>
    <numFmt numFmtId="208" formatCode="0.00000"/>
    <numFmt numFmtId="209" formatCode="_(* #,##0.0_);_(* \(#,##0.0\);_(* &quot;-&quot;?_);_(@_)"/>
    <numFmt numFmtId="210" formatCode="_(* #,##0.00_);_(* \(#,##0.00\);_(* &quot;-&quot;?_);_(@_)"/>
    <numFmt numFmtId="211" formatCode="_-* #,##0.000\ _P_t_s_-;\-* #,##0.000\ _P_t_s_-;_-* &quot;-&quot;??\ _P_t_s_-;_-@_-"/>
    <numFmt numFmtId="212" formatCode="_-* #,##0.0000\ _P_t_s_-;\-* #,##0.0000\ _P_t_s_-;_-* &quot;-&quot;??\ _P_t_s_-;_-@_-"/>
    <numFmt numFmtId="213" formatCode="_-* #,##0.00000\ _P_t_s_-;\-* #,##0.00000\ _P_t_s_-;_-* &quot;-&quot;??\ _P_t_s_-;_-@_-"/>
    <numFmt numFmtId="214" formatCode="_(* #,##0.00000_);_(* \(#,##0.00000\);_(* &quot;-&quot;?????_);_(@_)"/>
    <numFmt numFmtId="215" formatCode="_-* #,##0.0\ _P_t_s_-;\-* #,##0.0\ _P_t_s_-;_-* &quot;-&quot;\ _P_t_s_-;_-@_-"/>
    <numFmt numFmtId="216" formatCode="_-* #,##0.00\ _P_t_s_-;\-* #,##0.00\ _P_t_s_-;_-* &quot;-&quot;\ _P_t_s_-;_-@_-"/>
    <numFmt numFmtId="217" formatCode="0.00000000"/>
    <numFmt numFmtId="218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8"/>
      <name val="Times New Roman"/>
      <family val="1"/>
    </font>
    <font>
      <sz val="7"/>
      <color indexed="1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left"/>
    </xf>
    <xf numFmtId="3" fontId="7" fillId="33" borderId="0" xfId="0" applyNumberFormat="1" applyFont="1" applyFill="1" applyAlignment="1" quotePrefix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3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1" fillId="33" borderId="0" xfId="0" applyNumberFormat="1" applyFont="1" applyFill="1" applyBorder="1" applyAlignment="1">
      <alignment horizontal="centerContinuous"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190" fontId="14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3" fontId="8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 quotePrefix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190" fontId="14" fillId="33" borderId="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190" fontId="14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0" fontId="14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 quotePrefix="1">
      <alignment horizontal="right"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>
      <alignment horizontal="centerContinuous"/>
    </xf>
    <xf numFmtId="3" fontId="13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3" fillId="33" borderId="11" xfId="0" applyNumberFormat="1" applyFont="1" applyFill="1" applyBorder="1" applyAlignment="1">
      <alignment horizontal="centerContinuous"/>
    </xf>
    <xf numFmtId="3" fontId="15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Alignment="1">
      <alignment horizontal="center"/>
    </xf>
    <xf numFmtId="9" fontId="17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3" fontId="15" fillId="33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left" wrapText="1"/>
    </xf>
    <xf numFmtId="3" fontId="13" fillId="33" borderId="0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right" vertical="center"/>
    </xf>
    <xf numFmtId="190" fontId="14" fillId="33" borderId="0" xfId="0" applyNumberFormat="1" applyFont="1" applyFill="1" applyBorder="1" applyAlignment="1">
      <alignment wrapText="1"/>
    </xf>
    <xf numFmtId="190" fontId="14" fillId="33" borderId="0" xfId="0" applyNumberFormat="1" applyFont="1" applyFill="1" applyAlignment="1" quotePrefix="1">
      <alignment horizontal="left" wrapText="1"/>
    </xf>
    <xf numFmtId="3" fontId="15" fillId="33" borderId="10" xfId="0" applyNumberFormat="1" applyFont="1" applyFill="1" applyBorder="1" applyAlignment="1">
      <alignment horizontal="right" vertical="center"/>
    </xf>
    <xf numFmtId="190" fontId="14" fillId="33" borderId="10" xfId="0" applyNumberFormat="1" applyFont="1" applyFill="1" applyBorder="1" applyAlignment="1">
      <alignment wrapText="1"/>
    </xf>
    <xf numFmtId="190" fontId="14" fillId="33" borderId="10" xfId="0" applyNumberFormat="1" applyFont="1" applyFill="1" applyBorder="1" applyAlignment="1" quotePrefix="1">
      <alignment horizontal="left" wrapText="1"/>
    </xf>
    <xf numFmtId="3" fontId="8" fillId="33" borderId="0" xfId="0" applyNumberFormat="1" applyFont="1" applyFill="1" applyBorder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centerContinuous"/>
    </xf>
    <xf numFmtId="3" fontId="0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Alignment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0" fontId="11" fillId="33" borderId="0" xfId="0" applyNumberFormat="1" applyFont="1" applyFill="1" applyAlignment="1">
      <alignment horizontal="center"/>
    </xf>
    <xf numFmtId="3" fontId="13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MERCADO ASEGURADOR Y REASEGURADOR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200"/>
      <c:rAngAx val="1"/>
    </c:view3D>
    <c:plotArea>
      <c:layout>
        <c:manualLayout>
          <c:xMode val="edge"/>
          <c:yMode val="edge"/>
          <c:x val="0.013"/>
          <c:y val="0.15475"/>
          <c:w val="0.9755"/>
          <c:h val="0.81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TOTALES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Hoja1!$B$5:$AR$5</c:f>
              <c:strCache/>
            </c:strRef>
          </c:cat>
          <c:val>
            <c:numRef>
              <c:f>Hoja1!$B$21:$AR$21</c:f>
              <c:numCache/>
            </c:numRef>
          </c:val>
          <c:shape val="box"/>
        </c:ser>
        <c:gapDepth val="0"/>
        <c:shape val="box"/>
        <c:axId val="11565352"/>
        <c:axId val="36979305"/>
      </c:bar3D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79305"/>
        <c:crosses val="autoZero"/>
        <c:auto val="0"/>
        <c:lblOffset val="100"/>
        <c:tickLblSkip val="2"/>
        <c:noMultiLvlLbl val="0"/>
      </c:catAx>
      <c:valAx>
        <c:axId val="36979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653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pattFill prst="pct20">
      <a:fgClr>
        <a:srgbClr val="FFFF00"/>
      </a:fgClr>
      <a:bgClr>
        <a:srgbClr val="FFFFFF"/>
      </a:bgClr>
    </a:patt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23</xdr:row>
      <xdr:rowOff>9525</xdr:rowOff>
    </xdr:from>
    <xdr:to>
      <xdr:col>21</xdr:col>
      <xdr:colOff>28575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514350" y="3667125"/>
        <a:ext cx="76771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"/>
  <sheetViews>
    <sheetView tabSelected="1" zoomScalePageLayoutView="0" workbookViewId="0" topLeftCell="A4">
      <selection activeCell="AU15" sqref="AU15"/>
    </sheetView>
  </sheetViews>
  <sheetFormatPr defaultColWidth="9.8515625" defaultRowHeight="18" customHeight="1"/>
  <cols>
    <col min="1" max="1" width="29.57421875" style="5" customWidth="1"/>
    <col min="2" max="2" width="4.8515625" style="62" customWidth="1"/>
    <col min="3" max="3" width="4.421875" style="5" customWidth="1"/>
    <col min="4" max="4" width="4.8515625" style="62" customWidth="1"/>
    <col min="5" max="5" width="4.421875" style="5" customWidth="1"/>
    <col min="6" max="6" width="4.8515625" style="62" customWidth="1"/>
    <col min="7" max="7" width="4.421875" style="5" customWidth="1"/>
    <col min="8" max="8" width="4.8515625" style="62" customWidth="1"/>
    <col min="9" max="9" width="4.421875" style="5" customWidth="1"/>
    <col min="10" max="10" width="4.8515625" style="62" customWidth="1"/>
    <col min="11" max="11" width="4.421875" style="5" customWidth="1"/>
    <col min="12" max="12" width="4.8515625" style="62" customWidth="1"/>
    <col min="13" max="13" width="4.421875" style="5" customWidth="1"/>
    <col min="14" max="14" width="4.8515625" style="62" customWidth="1"/>
    <col min="15" max="15" width="4.421875" style="5" customWidth="1"/>
    <col min="16" max="16" width="4.8515625" style="63" customWidth="1"/>
    <col min="17" max="17" width="4.421875" style="5" customWidth="1"/>
    <col min="18" max="18" width="4.8515625" style="62" customWidth="1"/>
    <col min="19" max="19" width="4.421875" style="5" customWidth="1"/>
    <col min="20" max="20" width="4.8515625" style="62" customWidth="1"/>
    <col min="21" max="21" width="4.421875" style="5" customWidth="1"/>
    <col min="22" max="22" width="4.8515625" style="62" customWidth="1"/>
    <col min="23" max="23" width="4.421875" style="5" customWidth="1"/>
    <col min="24" max="24" width="5.7109375" style="5" customWidth="1"/>
    <col min="25" max="25" width="5.57421875" style="5" customWidth="1"/>
    <col min="26" max="26" width="5.7109375" style="5" customWidth="1"/>
    <col min="27" max="27" width="5.00390625" style="5" customWidth="1"/>
    <col min="28" max="28" width="5.7109375" style="5" customWidth="1"/>
    <col min="29" max="29" width="4.28125" style="5" customWidth="1"/>
    <col min="30" max="30" width="5.421875" style="5" customWidth="1"/>
    <col min="31" max="31" width="4.57421875" style="5" customWidth="1"/>
    <col min="32" max="32" width="5.7109375" style="5" customWidth="1"/>
    <col min="33" max="33" width="4.421875" style="5" customWidth="1"/>
    <col min="34" max="34" width="6.00390625" style="5" customWidth="1"/>
    <col min="35" max="35" width="4.421875" style="5" customWidth="1"/>
    <col min="36" max="36" width="5.8515625" style="5" customWidth="1"/>
    <col min="37" max="37" width="4.421875" style="5" customWidth="1"/>
    <col min="38" max="38" width="6.00390625" style="5" customWidth="1"/>
    <col min="39" max="39" width="5.7109375" style="5" customWidth="1"/>
    <col min="40" max="40" width="7.57421875" style="5" customWidth="1"/>
    <col min="41" max="41" width="4.421875" style="5" customWidth="1"/>
    <col min="42" max="42" width="6.8515625" style="5" customWidth="1"/>
    <col min="43" max="43" width="6.00390625" style="5" customWidth="1"/>
    <col min="44" max="44" width="8.140625" style="5" customWidth="1"/>
    <col min="45" max="16384" width="9.8515625" style="5" customWidth="1"/>
  </cols>
  <sheetData>
    <row r="1" spans="1:42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8" ht="12.75">
      <c r="A2" s="6" t="s">
        <v>1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7"/>
      <c r="Q2" s="3"/>
      <c r="R2" s="8"/>
      <c r="S2" s="3"/>
      <c r="T2" s="8"/>
      <c r="U2" s="3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9"/>
      <c r="AS2" s="9"/>
      <c r="AT2" s="9"/>
      <c r="AU2" s="9"/>
      <c r="AV2" s="9"/>
    </row>
    <row r="3" spans="1:42" ht="12.75">
      <c r="A3" s="6" t="s">
        <v>19</v>
      </c>
      <c r="B3" s="10"/>
      <c r="C3" s="11"/>
      <c r="D3" s="2"/>
      <c r="E3" s="3"/>
      <c r="F3" s="2"/>
      <c r="G3" s="3"/>
      <c r="H3" s="2"/>
      <c r="I3" s="3"/>
      <c r="J3" s="2"/>
      <c r="K3" s="3"/>
      <c r="L3" s="2"/>
      <c r="M3" s="3"/>
      <c r="N3" s="8"/>
      <c r="O3" s="12"/>
      <c r="P3" s="7"/>
      <c r="Q3" s="12"/>
      <c r="R3" s="8"/>
      <c r="S3" s="12"/>
      <c r="T3" s="8"/>
      <c r="U3" s="12"/>
      <c r="V3" s="8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2.75">
      <c r="A4" s="13"/>
      <c r="B4" s="14"/>
      <c r="C4" s="15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5" s="20" customFormat="1" ht="12.75">
      <c r="A5" s="16"/>
      <c r="B5" s="17">
        <v>1991</v>
      </c>
      <c r="C5" s="18"/>
      <c r="D5" s="17">
        <v>1992</v>
      </c>
      <c r="E5" s="18"/>
      <c r="F5" s="17">
        <v>1993</v>
      </c>
      <c r="G5" s="18"/>
      <c r="H5" s="17">
        <v>1994</v>
      </c>
      <c r="I5" s="18"/>
      <c r="J5" s="17">
        <v>1995</v>
      </c>
      <c r="K5" s="18"/>
      <c r="L5" s="19">
        <v>1996</v>
      </c>
      <c r="M5" s="18"/>
      <c r="N5" s="17" t="s">
        <v>2</v>
      </c>
      <c r="O5" s="18"/>
      <c r="P5" s="17">
        <v>1998</v>
      </c>
      <c r="Q5" s="18"/>
      <c r="R5" s="91">
        <v>1999</v>
      </c>
      <c r="S5" s="91"/>
      <c r="T5" s="17">
        <v>2000</v>
      </c>
      <c r="U5" s="18"/>
      <c r="V5" s="91">
        <v>2001</v>
      </c>
      <c r="W5" s="91"/>
      <c r="X5" s="17">
        <v>2002</v>
      </c>
      <c r="Z5" s="66">
        <v>2003</v>
      </c>
      <c r="AA5" s="17"/>
      <c r="AB5" s="66">
        <v>2004</v>
      </c>
      <c r="AC5" s="17"/>
      <c r="AD5" s="66">
        <v>2005</v>
      </c>
      <c r="AE5" s="17"/>
      <c r="AF5" s="66">
        <v>2006</v>
      </c>
      <c r="AG5" s="17"/>
      <c r="AH5" s="66">
        <v>2007</v>
      </c>
      <c r="AI5" s="17"/>
      <c r="AJ5" s="66">
        <v>2008</v>
      </c>
      <c r="AK5" s="17"/>
      <c r="AL5" s="66">
        <v>2009</v>
      </c>
      <c r="AM5" s="17"/>
      <c r="AN5" s="66">
        <v>2010</v>
      </c>
      <c r="AO5" s="17"/>
      <c r="AP5" s="66">
        <v>2011</v>
      </c>
      <c r="AQ5" s="17"/>
      <c r="AR5" s="66">
        <v>2012</v>
      </c>
      <c r="AS5" s="17"/>
    </row>
    <row r="6" spans="1:59" s="20" customFormat="1" ht="12.75">
      <c r="A6" s="21"/>
      <c r="B6" s="22" t="s">
        <v>3</v>
      </c>
      <c r="C6" s="23" t="s">
        <v>4</v>
      </c>
      <c r="D6" s="22" t="s">
        <v>3</v>
      </c>
      <c r="E6" s="23" t="s">
        <v>4</v>
      </c>
      <c r="F6" s="22" t="s">
        <v>3</v>
      </c>
      <c r="G6" s="23" t="s">
        <v>4</v>
      </c>
      <c r="H6" s="22" t="s">
        <v>3</v>
      </c>
      <c r="I6" s="23" t="s">
        <v>4</v>
      </c>
      <c r="J6" s="22" t="s">
        <v>3</v>
      </c>
      <c r="K6" s="23" t="s">
        <v>4</v>
      </c>
      <c r="L6" s="22" t="s">
        <v>3</v>
      </c>
      <c r="M6" s="23" t="s">
        <v>4</v>
      </c>
      <c r="N6" s="22" t="s">
        <v>3</v>
      </c>
      <c r="O6" s="23" t="s">
        <v>4</v>
      </c>
      <c r="P6" s="22" t="s">
        <v>3</v>
      </c>
      <c r="Q6" s="23" t="s">
        <v>4</v>
      </c>
      <c r="R6" s="22" t="s">
        <v>3</v>
      </c>
      <c r="S6" s="23" t="s">
        <v>4</v>
      </c>
      <c r="T6" s="22" t="s">
        <v>3</v>
      </c>
      <c r="U6" s="23" t="s">
        <v>4</v>
      </c>
      <c r="V6" s="22" t="s">
        <v>3</v>
      </c>
      <c r="W6" s="23" t="s">
        <v>4</v>
      </c>
      <c r="X6" s="22" t="s">
        <v>3</v>
      </c>
      <c r="Y6" s="23" t="s">
        <v>4</v>
      </c>
      <c r="Z6" s="67" t="s">
        <v>3</v>
      </c>
      <c r="AA6" s="23" t="s">
        <v>4</v>
      </c>
      <c r="AB6" s="67" t="s">
        <v>3</v>
      </c>
      <c r="AC6" s="23" t="s">
        <v>4</v>
      </c>
      <c r="AD6" s="67" t="s">
        <v>3</v>
      </c>
      <c r="AE6" s="23" t="s">
        <v>4</v>
      </c>
      <c r="AF6" s="67" t="s">
        <v>3</v>
      </c>
      <c r="AG6" s="23" t="s">
        <v>4</v>
      </c>
      <c r="AH6" s="67" t="s">
        <v>3</v>
      </c>
      <c r="AI6" s="23" t="s">
        <v>4</v>
      </c>
      <c r="AJ6" s="67" t="s">
        <v>3</v>
      </c>
      <c r="AK6" s="23" t="s">
        <v>4</v>
      </c>
      <c r="AL6" s="67" t="s">
        <v>3</v>
      </c>
      <c r="AM6" s="23" t="s">
        <v>4</v>
      </c>
      <c r="AN6" s="67" t="s">
        <v>3</v>
      </c>
      <c r="AO6" s="23" t="s">
        <v>4</v>
      </c>
      <c r="AP6" s="67" t="s">
        <v>3</v>
      </c>
      <c r="AQ6" s="23" t="s">
        <v>4</v>
      </c>
      <c r="AR6" s="67" t="s">
        <v>3</v>
      </c>
      <c r="AS6" s="23" t="s">
        <v>4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1:45" s="20" customFormat="1" ht="12.75">
      <c r="A7" s="25"/>
      <c r="B7" s="26"/>
      <c r="C7" s="27"/>
      <c r="D7" s="26"/>
      <c r="E7" s="27"/>
      <c r="F7" s="26"/>
      <c r="G7" s="27"/>
      <c r="H7" s="26"/>
      <c r="I7" s="27"/>
      <c r="J7" s="26"/>
      <c r="K7" s="27"/>
      <c r="L7" s="26"/>
      <c r="M7" s="27"/>
      <c r="N7" s="26"/>
      <c r="O7" s="27"/>
      <c r="P7" s="26"/>
      <c r="Q7" s="27"/>
      <c r="R7" s="26"/>
      <c r="S7" s="27"/>
      <c r="T7" s="26"/>
      <c r="U7" s="27"/>
      <c r="V7" s="26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ht="12.75" customHeight="1">
      <c r="A8" s="28" t="s">
        <v>5</v>
      </c>
      <c r="B8" s="29">
        <v>940.7902299004032</v>
      </c>
      <c r="C8" s="30">
        <v>0.37021328194740727</v>
      </c>
      <c r="D8" s="29">
        <v>1321.2817596566524</v>
      </c>
      <c r="E8" s="30">
        <v>0.39534309793810973</v>
      </c>
      <c r="F8" s="29">
        <v>1718.2689126426585</v>
      </c>
      <c r="G8" s="30">
        <v>0.41357035375881585</v>
      </c>
      <c r="H8" s="29">
        <v>2283.3457758363948</v>
      </c>
      <c r="I8" s="30">
        <v>0.3890678122474381</v>
      </c>
      <c r="J8" s="29">
        <v>2796.1596446388635</v>
      </c>
      <c r="K8" s="30">
        <v>0.39272114766056465</v>
      </c>
      <c r="L8" s="31">
        <v>3261.8147469233127</v>
      </c>
      <c r="M8" s="30">
        <v>0.38417654805475127</v>
      </c>
      <c r="N8" s="29">
        <v>3768.5999157520837</v>
      </c>
      <c r="O8" s="30">
        <v>0.38226166026335107</v>
      </c>
      <c r="P8" s="29">
        <v>3865.516809551025</v>
      </c>
      <c r="Q8" s="30">
        <v>0.3920922640842283</v>
      </c>
      <c r="R8" s="29">
        <v>3627.0141377553905</v>
      </c>
      <c r="S8" s="30">
        <v>0.32831404313642176</v>
      </c>
      <c r="T8" s="29">
        <v>3487</v>
      </c>
      <c r="U8" s="30">
        <f>T8/$T$21</f>
        <v>0.28511856091578086</v>
      </c>
      <c r="V8" s="29">
        <v>2701</v>
      </c>
      <c r="W8" s="30">
        <f>V8/$V$21</f>
        <v>0.21835084882780922</v>
      </c>
      <c r="X8" s="73">
        <v>2408</v>
      </c>
      <c r="Y8" s="30">
        <f>X8/X21</f>
        <v>0.18986806166272413</v>
      </c>
      <c r="Z8" s="73">
        <v>3029</v>
      </c>
      <c r="AA8" s="74">
        <v>0.1787087912087912</v>
      </c>
      <c r="AB8" s="73">
        <v>3478</v>
      </c>
      <c r="AC8" s="75">
        <f>AB8/$AB$21</f>
        <v>0.17264829982625962</v>
      </c>
      <c r="AD8" s="81">
        <v>3647</v>
      </c>
      <c r="AE8" s="30">
        <v>0.15110401855042502</v>
      </c>
      <c r="AF8" s="84">
        <v>3122</v>
      </c>
      <c r="AG8" s="30">
        <f aca="true" t="shared" si="0" ref="AG8:AG19">AF8/$AF$21</f>
        <v>0.12271530207145946</v>
      </c>
      <c r="AH8" s="84">
        <v>3676</v>
      </c>
      <c r="AI8" s="30">
        <f>AH8/$AH$21</f>
        <v>0.11906458508777612</v>
      </c>
      <c r="AJ8" s="89">
        <v>2600.2628847513547</v>
      </c>
      <c r="AK8" s="30">
        <f aca="true" t="shared" si="1" ref="AK8:AK19">AJ8/$AJ$21</f>
        <v>0.09412863382317709</v>
      </c>
      <c r="AL8" s="89">
        <v>3410.534109643068</v>
      </c>
      <c r="AM8" s="30">
        <f>AL8/$AL$21</f>
        <v>0.09480741099111945</v>
      </c>
      <c r="AN8" s="89">
        <v>3646.4470246362257</v>
      </c>
      <c r="AO8" s="30">
        <f>AN8/$AN$21</f>
        <v>0.08544623075349417</v>
      </c>
      <c r="AP8" s="89">
        <v>2771.6187923728808</v>
      </c>
      <c r="AQ8" s="30">
        <f>AP8/$AP$21</f>
        <v>0.06570741126862362</v>
      </c>
      <c r="AR8" s="89">
        <v>2914.297474789566</v>
      </c>
      <c r="AS8" s="30">
        <f>AR8/$AR$21</f>
        <v>0.058576395164176294</v>
      </c>
    </row>
    <row r="9" spans="1:45" ht="12.75" customHeight="1">
      <c r="A9" s="33" t="s">
        <v>6</v>
      </c>
      <c r="B9" s="29">
        <v>328.6466716509573</v>
      </c>
      <c r="C9" s="30">
        <v>0.12932677130997985</v>
      </c>
      <c r="D9" s="29">
        <v>417.85628860043965</v>
      </c>
      <c r="E9" s="30">
        <v>0.1250275336209489</v>
      </c>
      <c r="F9" s="29">
        <v>612.3327584194926</v>
      </c>
      <c r="G9" s="30">
        <v>0.14738244616681076</v>
      </c>
      <c r="H9" s="29">
        <v>933.8510845825473</v>
      </c>
      <c r="I9" s="30">
        <v>0.15912237309320346</v>
      </c>
      <c r="J9" s="29">
        <v>1287.6845567815978</v>
      </c>
      <c r="K9" s="30">
        <v>0.1808555380354072</v>
      </c>
      <c r="L9" s="31">
        <v>1757.445257312281</v>
      </c>
      <c r="M9" s="30">
        <v>0.20699190626514752</v>
      </c>
      <c r="N9" s="29">
        <v>2241.154717883328</v>
      </c>
      <c r="O9" s="30">
        <v>0.22732779878920992</v>
      </c>
      <c r="P9" s="29">
        <v>2501.8954340509304</v>
      </c>
      <c r="Q9" s="30">
        <v>0.25377559937527766</v>
      </c>
      <c r="R9" s="29">
        <v>2748.262682287245</v>
      </c>
      <c r="S9" s="30">
        <v>0.2487702552439084</v>
      </c>
      <c r="T9" s="29">
        <v>2926</v>
      </c>
      <c r="U9" s="30">
        <f aca="true" t="shared" si="2" ref="U9:U19">T9/$T$21</f>
        <v>0.2392477514309076</v>
      </c>
      <c r="V9" s="29">
        <v>2704</v>
      </c>
      <c r="W9" s="30">
        <f aca="true" t="shared" si="3" ref="W9:W19">V9/$V$21</f>
        <v>0.21859337105901375</v>
      </c>
      <c r="X9" s="73">
        <v>2581</v>
      </c>
      <c r="Y9" s="30">
        <f>X9/X21</f>
        <v>0.20350891493002116</v>
      </c>
      <c r="Z9" s="73">
        <v>3151</v>
      </c>
      <c r="AA9" s="74">
        <v>0.18585164835164836</v>
      </c>
      <c r="AB9" s="73">
        <v>2967</v>
      </c>
      <c r="AC9" s="75">
        <f aca="true" t="shared" si="4" ref="AC9:AC19">AB9/$AB$21</f>
        <v>0.14728220402084885</v>
      </c>
      <c r="AD9" s="81">
        <v>2864</v>
      </c>
      <c r="AE9" s="30">
        <v>0.11867632536382386</v>
      </c>
      <c r="AF9" s="84">
        <v>2841</v>
      </c>
      <c r="AG9" s="30">
        <f t="shared" si="0"/>
        <v>0.11167013875240753</v>
      </c>
      <c r="AH9" s="84">
        <v>2980</v>
      </c>
      <c r="AI9" s="30">
        <f aca="true" t="shared" si="5" ref="AI9:AI19">AH9/$AH$21</f>
        <v>0.09652134482088488</v>
      </c>
      <c r="AJ9" s="89">
        <v>2145.932473878545</v>
      </c>
      <c r="AK9" s="30">
        <f t="shared" si="1"/>
        <v>0.07768202716253181</v>
      </c>
      <c r="AL9" s="89">
        <v>2243.710753303096</v>
      </c>
      <c r="AM9" s="30">
        <f aca="true" t="shared" si="6" ref="AM9:AM19">AL9/$AL$21</f>
        <v>0.06237158189743579</v>
      </c>
      <c r="AN9" s="89">
        <v>2199.0334736437258</v>
      </c>
      <c r="AO9" s="30">
        <f aca="true" t="shared" si="7" ref="AO9:AO19">AN9/$AN$21</f>
        <v>0.051529371016260594</v>
      </c>
      <c r="AP9" s="89">
        <v>1750.772725346687</v>
      </c>
      <c r="AQ9" s="30">
        <f aca="true" t="shared" si="8" ref="AQ9:AQ19">AP9/$AP$21</f>
        <v>0.04150597615329165</v>
      </c>
      <c r="AR9" s="89">
        <v>1713.4065547128928</v>
      </c>
      <c r="AS9" s="30">
        <f>AR9/$AR$21</f>
        <v>0.03443889317887817</v>
      </c>
    </row>
    <row r="10" spans="1:45" ht="12.75" customHeight="1">
      <c r="A10" s="28" t="s">
        <v>7</v>
      </c>
      <c r="B10" s="29">
        <v>150.79353555312275</v>
      </c>
      <c r="C10" s="30">
        <v>0.059339231976808064</v>
      </c>
      <c r="D10" s="29">
        <v>170.58634460378937</v>
      </c>
      <c r="E10" s="30">
        <v>0.05104144778258726</v>
      </c>
      <c r="F10" s="29">
        <v>194.0251732910122</v>
      </c>
      <c r="G10" s="30">
        <v>0.04669994257922496</v>
      </c>
      <c r="H10" s="29">
        <v>222.09070535093815</v>
      </c>
      <c r="I10" s="30">
        <v>0.03784286452179075</v>
      </c>
      <c r="J10" s="29">
        <v>200.31693249121423</v>
      </c>
      <c r="K10" s="30">
        <v>0.02813455082031052</v>
      </c>
      <c r="L10" s="31">
        <v>279.50729698566954</v>
      </c>
      <c r="M10" s="30">
        <v>0.03292037005269977</v>
      </c>
      <c r="N10" s="29">
        <v>181.28661596611866</v>
      </c>
      <c r="O10" s="30">
        <v>0.018388506169910942</v>
      </c>
      <c r="P10" s="29">
        <v>252.38009779640566</v>
      </c>
      <c r="Q10" s="30">
        <v>0.02559975517640688</v>
      </c>
      <c r="R10" s="29">
        <v>240.00467674080778</v>
      </c>
      <c r="S10" s="30">
        <v>0.02172500652042914</v>
      </c>
      <c r="T10" s="29">
        <v>249</v>
      </c>
      <c r="U10" s="30">
        <f t="shared" si="2"/>
        <v>0.02035977105478332</v>
      </c>
      <c r="V10" s="29">
        <v>243</v>
      </c>
      <c r="W10" s="30">
        <f t="shared" si="3"/>
        <v>0.019644300727566694</v>
      </c>
      <c r="X10" s="73">
        <f>(166939791+40120574)/718.61/1000</f>
        <v>288.14011076940204</v>
      </c>
      <c r="Y10" s="30">
        <f>X10/$X21</f>
        <v>0.022719520066058548</v>
      </c>
      <c r="Z10" s="73">
        <v>265</v>
      </c>
      <c r="AA10" s="74">
        <v>0.01565934065934066</v>
      </c>
      <c r="AB10" s="73">
        <v>456</v>
      </c>
      <c r="AC10" s="75">
        <f t="shared" si="4"/>
        <v>0.02263588979895756</v>
      </c>
      <c r="AD10" s="81">
        <v>735</v>
      </c>
      <c r="AE10" s="30">
        <v>0.030446336949720206</v>
      </c>
      <c r="AF10" s="84">
        <v>884</v>
      </c>
      <c r="AG10" s="30">
        <f t="shared" si="0"/>
        <v>0.03474706182933061</v>
      </c>
      <c r="AH10" s="84">
        <v>873</v>
      </c>
      <c r="AI10" s="30">
        <f t="shared" si="5"/>
        <v>0.02827621947269547</v>
      </c>
      <c r="AJ10" s="89">
        <v>690.5765119019562</v>
      </c>
      <c r="AK10" s="30">
        <f t="shared" si="1"/>
        <v>0.024998635329105165</v>
      </c>
      <c r="AL10" s="89">
        <v>817.0066456320252</v>
      </c>
      <c r="AM10" s="30">
        <f t="shared" si="6"/>
        <v>0.02271148223262243</v>
      </c>
      <c r="AN10" s="89">
        <v>1186.5917993205273</v>
      </c>
      <c r="AO10" s="30">
        <f t="shared" si="7"/>
        <v>0.027805092466703367</v>
      </c>
      <c r="AP10" s="89">
        <v>1253.053501540832</v>
      </c>
      <c r="AQ10" s="30">
        <f t="shared" si="8"/>
        <v>0.029706430766708192</v>
      </c>
      <c r="AR10" s="89">
        <v>1304.0256854737895</v>
      </c>
      <c r="AS10" s="30">
        <f aca="true" t="shared" si="9" ref="AS10:AS19">AR10/$AR$21</f>
        <v>0.026210475943971415</v>
      </c>
    </row>
    <row r="11" spans="1:45" ht="12.75" customHeight="1">
      <c r="A11" s="28" t="s">
        <v>8</v>
      </c>
      <c r="B11" s="29">
        <v>230.8591492884035</v>
      </c>
      <c r="C11" s="30">
        <v>0.0908461000224187</v>
      </c>
      <c r="D11" s="29">
        <v>318.1657097246938</v>
      </c>
      <c r="E11" s="30">
        <v>0.09519893574624395</v>
      </c>
      <c r="F11" s="29">
        <v>369.104448386118</v>
      </c>
      <c r="G11" s="30">
        <v>0.08883979461528299</v>
      </c>
      <c r="H11" s="29">
        <v>675.2169785565372</v>
      </c>
      <c r="I11" s="30">
        <v>0.11505274208549852</v>
      </c>
      <c r="J11" s="29">
        <v>737.2135337052418</v>
      </c>
      <c r="K11" s="30">
        <v>0.10354177937684085</v>
      </c>
      <c r="L11" s="31">
        <v>612.0526319504906</v>
      </c>
      <c r="M11" s="30">
        <v>0.07208756033504218</v>
      </c>
      <c r="N11" s="29">
        <v>575.729229473109</v>
      </c>
      <c r="O11" s="30">
        <v>0.05839813618862488</v>
      </c>
      <c r="P11" s="29">
        <v>356.68088313117835</v>
      </c>
      <c r="Q11" s="30">
        <v>0.036179331745994754</v>
      </c>
      <c r="R11" s="29">
        <v>389.4068047616352</v>
      </c>
      <c r="S11" s="30">
        <v>0.03524875218028441</v>
      </c>
      <c r="T11" s="29">
        <v>415</v>
      </c>
      <c r="U11" s="30">
        <f t="shared" si="2"/>
        <v>0.0339329517579722</v>
      </c>
      <c r="V11" s="29">
        <v>387</v>
      </c>
      <c r="W11" s="30">
        <f t="shared" si="3"/>
        <v>0.03128536782538399</v>
      </c>
      <c r="X11" s="73">
        <f>(239074277+3651229)/718.61/1000</f>
        <v>337.77084371216654</v>
      </c>
      <c r="Y11" s="30">
        <f>X11/X21</f>
        <v>0.026632846919357137</v>
      </c>
      <c r="Z11" s="73">
        <v>493</v>
      </c>
      <c r="AA11" s="74">
        <v>0.029052197802197803</v>
      </c>
      <c r="AB11" s="73">
        <v>674</v>
      </c>
      <c r="AC11" s="75">
        <f t="shared" si="4"/>
        <v>0.033457433606353934</v>
      </c>
      <c r="AD11" s="81">
        <v>836</v>
      </c>
      <c r="AE11" s="30">
        <v>0.03465719394998002</v>
      </c>
      <c r="AF11" s="84">
        <v>971</v>
      </c>
      <c r="AG11" s="30">
        <f t="shared" si="0"/>
        <v>0.038166738728823556</v>
      </c>
      <c r="AH11" s="84">
        <v>1138</v>
      </c>
      <c r="AI11" s="30">
        <f t="shared" si="5"/>
        <v>0.03685949342488826</v>
      </c>
      <c r="AJ11" s="89">
        <v>553.4198287375284</v>
      </c>
      <c r="AK11" s="30">
        <f t="shared" si="1"/>
        <v>0.020033609953518775</v>
      </c>
      <c r="AL11" s="89">
        <v>852.6724156971012</v>
      </c>
      <c r="AM11" s="30">
        <f t="shared" si="6"/>
        <v>0.023702933780142155</v>
      </c>
      <c r="AN11" s="89">
        <v>1030.4799149590822</v>
      </c>
      <c r="AO11" s="30">
        <f t="shared" si="7"/>
        <v>0.024146963881703128</v>
      </c>
      <c r="AP11" s="89">
        <v>899.8309013867488</v>
      </c>
      <c r="AQ11" s="30">
        <f t="shared" si="8"/>
        <v>0.02133250044065978</v>
      </c>
      <c r="AR11" s="89">
        <v>1007.7265126260522</v>
      </c>
      <c r="AS11" s="30">
        <f t="shared" si="9"/>
        <v>0.02025496262191397</v>
      </c>
    </row>
    <row r="12" spans="1:45" ht="12.75" customHeight="1">
      <c r="A12" s="28" t="s">
        <v>9</v>
      </c>
      <c r="B12" s="29">
        <v>483.23667725828415</v>
      </c>
      <c r="C12" s="30">
        <v>0.19015996399546872</v>
      </c>
      <c r="D12" s="29">
        <v>559.0398906102795</v>
      </c>
      <c r="E12" s="30">
        <v>0.16727133377083936</v>
      </c>
      <c r="F12" s="29">
        <v>582.0658902606949</v>
      </c>
      <c r="G12" s="30">
        <v>0.1400975099851081</v>
      </c>
      <c r="H12" s="29">
        <v>748.8612503722823</v>
      </c>
      <c r="I12" s="30">
        <v>0.12760126453143075</v>
      </c>
      <c r="J12" s="29">
        <v>743.263205622865</v>
      </c>
      <c r="K12" s="30">
        <v>0.1043914569347779</v>
      </c>
      <c r="L12" s="31">
        <v>717.0111843188931</v>
      </c>
      <c r="M12" s="30">
        <v>0.08444957886345518</v>
      </c>
      <c r="N12" s="29">
        <v>631.7109476752129</v>
      </c>
      <c r="O12" s="30">
        <v>0.06407654860244585</v>
      </c>
      <c r="P12" s="29">
        <v>711.9251645816134</v>
      </c>
      <c r="Q12" s="30">
        <v>0.07221294419148147</v>
      </c>
      <c r="R12" s="29">
        <v>756.6115513045446</v>
      </c>
      <c r="S12" s="30">
        <v>0.06848779410775709</v>
      </c>
      <c r="T12" s="29">
        <v>1311</v>
      </c>
      <c r="U12" s="30">
        <f t="shared" si="2"/>
        <v>0.10719542109566639</v>
      </c>
      <c r="V12" s="29">
        <v>2495</v>
      </c>
      <c r="W12" s="30">
        <f t="shared" si="3"/>
        <v>0.2016976556184317</v>
      </c>
      <c r="X12" s="73">
        <f>(2170594842+28698714)/718.61/1000</f>
        <v>3060.482815435354</v>
      </c>
      <c r="Y12" s="30">
        <f>X12/X21</f>
        <v>0.24131558966727049</v>
      </c>
      <c r="Z12" s="73">
        <v>4920</v>
      </c>
      <c r="AA12" s="74">
        <v>0.29024725274725277</v>
      </c>
      <c r="AB12" s="73">
        <v>6612</v>
      </c>
      <c r="AC12" s="75">
        <f t="shared" si="4"/>
        <v>0.32822040208488457</v>
      </c>
      <c r="AD12" s="81">
        <v>8308</v>
      </c>
      <c r="AE12" s="30">
        <v>0.344208563324843</v>
      </c>
      <c r="AF12" s="84">
        <v>8308</v>
      </c>
      <c r="AG12" s="30">
        <f t="shared" si="0"/>
        <v>0.3265594905860619</v>
      </c>
      <c r="AH12" s="84">
        <v>9514</v>
      </c>
      <c r="AI12" s="30">
        <f t="shared" si="5"/>
        <v>0.3081557297402345</v>
      </c>
      <c r="AJ12" s="89">
        <v>9103.64883808626</v>
      </c>
      <c r="AK12" s="30">
        <f t="shared" si="1"/>
        <v>0.3295489978956315</v>
      </c>
      <c r="AL12" s="89">
        <v>11891.108988365215</v>
      </c>
      <c r="AM12" s="30">
        <f t="shared" si="6"/>
        <v>0.3305538724308847</v>
      </c>
      <c r="AN12" s="89">
        <v>13168.417437661588</v>
      </c>
      <c r="AO12" s="30">
        <f t="shared" si="7"/>
        <v>0.3085720503917149</v>
      </c>
      <c r="AP12" s="89">
        <v>13755.787459553158</v>
      </c>
      <c r="AQ12" s="30">
        <f t="shared" si="8"/>
        <v>0.3261116523007879</v>
      </c>
      <c r="AR12" s="89">
        <v>16331.59353904492</v>
      </c>
      <c r="AS12" s="30">
        <f t="shared" si="9"/>
        <v>0.3282595153992921</v>
      </c>
    </row>
    <row r="13" spans="1:45" ht="12.75" customHeight="1">
      <c r="A13" s="33" t="s">
        <v>10</v>
      </c>
      <c r="B13" s="29">
        <v>50.61591679794932</v>
      </c>
      <c r="C13" s="30">
        <v>0.019918026443078062</v>
      </c>
      <c r="D13" s="29">
        <v>74.08423793572699</v>
      </c>
      <c r="E13" s="30">
        <v>0.022166878426827963</v>
      </c>
      <c r="F13" s="29">
        <v>85.08392886316427</v>
      </c>
      <c r="G13" s="30">
        <v>0.020478861195835835</v>
      </c>
      <c r="H13" s="29">
        <v>122.69270326615705</v>
      </c>
      <c r="I13" s="30">
        <v>0.02090606781664599</v>
      </c>
      <c r="J13" s="29">
        <v>130.26114374185937</v>
      </c>
      <c r="K13" s="30">
        <v>0.018295202122655573</v>
      </c>
      <c r="L13" s="31">
        <v>312.9644421959197</v>
      </c>
      <c r="M13" s="30">
        <v>0.0368609526890265</v>
      </c>
      <c r="N13" s="29">
        <v>506.8935334031604</v>
      </c>
      <c r="O13" s="30">
        <v>0.05141590192303006</v>
      </c>
      <c r="P13" s="29">
        <v>532.9576935289261</v>
      </c>
      <c r="Q13" s="30">
        <v>0.054059676626043794</v>
      </c>
      <c r="R13" s="29">
        <v>854.9122398928442</v>
      </c>
      <c r="S13" s="30">
        <v>0.07738588363477826</v>
      </c>
      <c r="T13" s="29">
        <v>1111</v>
      </c>
      <c r="U13" s="30">
        <f t="shared" si="2"/>
        <v>0.09084219133278823</v>
      </c>
      <c r="V13" s="29">
        <v>1051</v>
      </c>
      <c r="W13" s="30">
        <f t="shared" si="3"/>
        <v>0.08496362166531932</v>
      </c>
      <c r="X13" s="73">
        <f>(737759554+4743922)/718.61/1000</f>
        <v>1033.249573482139</v>
      </c>
      <c r="Y13" s="30">
        <f aca="true" t="shared" si="10" ref="Y13:Y19">X13/X$21</f>
        <v>0.0814705538749544</v>
      </c>
      <c r="Z13" s="73">
        <v>1248</v>
      </c>
      <c r="AA13" s="74">
        <v>0.07362637362637363</v>
      </c>
      <c r="AB13" s="73">
        <v>1409</v>
      </c>
      <c r="AC13" s="75">
        <f t="shared" si="4"/>
        <v>0.06994291387441053</v>
      </c>
      <c r="AD13" s="81">
        <v>1938</v>
      </c>
      <c r="AE13" s="30">
        <v>0.08028418857295283</v>
      </c>
      <c r="AF13" s="84">
        <v>1929</v>
      </c>
      <c r="AG13" s="30">
        <f t="shared" si="0"/>
        <v>0.0758224912542746</v>
      </c>
      <c r="AH13" s="84">
        <v>2765</v>
      </c>
      <c r="AI13" s="30">
        <f t="shared" si="5"/>
        <v>0.08955755652004924</v>
      </c>
      <c r="AJ13" s="88">
        <v>3284.787100322099</v>
      </c>
      <c r="AK13" s="30">
        <f t="shared" si="1"/>
        <v>0.11890817807941771</v>
      </c>
      <c r="AL13" s="88">
        <v>4268.898664957602</v>
      </c>
      <c r="AM13" s="30">
        <f t="shared" si="6"/>
        <v>0.11866857717791103</v>
      </c>
      <c r="AN13" s="88">
        <v>5866.231495053524</v>
      </c>
      <c r="AO13" s="30">
        <f t="shared" si="7"/>
        <v>0.13746185440052117</v>
      </c>
      <c r="AP13" s="88">
        <v>5901.3662480739595</v>
      </c>
      <c r="AQ13" s="30">
        <f t="shared" si="8"/>
        <v>0.13990506204390105</v>
      </c>
      <c r="AR13" s="88">
        <v>7368.946280940078</v>
      </c>
      <c r="AS13" s="30">
        <f t="shared" si="9"/>
        <v>0.14811333195390472</v>
      </c>
    </row>
    <row r="14" spans="1:45" ht="12.75" customHeight="1">
      <c r="A14" s="28" t="s">
        <v>11</v>
      </c>
      <c r="B14" s="29">
        <v>13.960161277402472</v>
      </c>
      <c r="C14" s="30">
        <v>0.005493506372371038</v>
      </c>
      <c r="D14" s="29">
        <v>20.691785303046164</v>
      </c>
      <c r="E14" s="30">
        <v>0.0061912263934546866</v>
      </c>
      <c r="F14" s="29">
        <v>27.024426447592596</v>
      </c>
      <c r="G14" s="30">
        <v>0.00650451249151145</v>
      </c>
      <c r="H14" s="29">
        <v>21.460565372778714</v>
      </c>
      <c r="I14" s="30">
        <v>0.003656745862821261</v>
      </c>
      <c r="J14" s="29">
        <v>33.25890737509523</v>
      </c>
      <c r="K14" s="30">
        <v>0.004671219792234275</v>
      </c>
      <c r="L14" s="31">
        <v>32.753497893968984</v>
      </c>
      <c r="M14" s="30">
        <v>0.0038577070538700973</v>
      </c>
      <c r="N14" s="29">
        <v>35.30462680449929</v>
      </c>
      <c r="O14" s="30">
        <v>0.0035810660613923634</v>
      </c>
      <c r="P14" s="29">
        <v>42.225691666137465</v>
      </c>
      <c r="Q14" s="30">
        <v>0.004283092756702142</v>
      </c>
      <c r="R14" s="29">
        <v>34.12845095930726</v>
      </c>
      <c r="S14" s="30">
        <v>0.0030892765494891284</v>
      </c>
      <c r="T14" s="29">
        <v>32</v>
      </c>
      <c r="U14" s="30">
        <f t="shared" si="2"/>
        <v>0.002616516762060507</v>
      </c>
      <c r="V14" s="29">
        <v>22</v>
      </c>
      <c r="W14" s="30">
        <f t="shared" si="3"/>
        <v>0.0017784963621665319</v>
      </c>
      <c r="X14" s="73">
        <f>24709875/718.61/1000</f>
        <v>34.38565424917549</v>
      </c>
      <c r="Y14" s="30">
        <f t="shared" si="10"/>
        <v>0.0027112697347572937</v>
      </c>
      <c r="Z14" s="73">
        <v>30</v>
      </c>
      <c r="AA14" s="74">
        <v>0.0017857142857142857</v>
      </c>
      <c r="AB14" s="73">
        <v>38</v>
      </c>
      <c r="AC14" s="75">
        <f t="shared" si="4"/>
        <v>0.0018863241499131299</v>
      </c>
      <c r="AD14" s="81">
        <v>52</v>
      </c>
      <c r="AE14" s="30">
        <v>0.0021746317358274842</v>
      </c>
      <c r="AF14" s="84">
        <v>51</v>
      </c>
      <c r="AG14" s="30">
        <f t="shared" si="0"/>
        <v>0.002004638182461381</v>
      </c>
      <c r="AH14" s="84">
        <v>72</v>
      </c>
      <c r="AI14" s="30">
        <f t="shared" si="5"/>
        <v>0.0023320593379542657</v>
      </c>
      <c r="AJ14" s="90">
        <v>72.34086888208027</v>
      </c>
      <c r="AK14" s="30">
        <f t="shared" si="1"/>
        <v>0.0026187148989372014</v>
      </c>
      <c r="AL14" s="90">
        <v>135.46669295996844</v>
      </c>
      <c r="AM14" s="30">
        <f t="shared" si="6"/>
        <v>0.0037657580959973556</v>
      </c>
      <c r="AN14" s="90">
        <v>382.051075831713</v>
      </c>
      <c r="AO14" s="30">
        <f t="shared" si="7"/>
        <v>0.008952502028572302</v>
      </c>
      <c r="AP14" s="90">
        <v>260.8597226502311</v>
      </c>
      <c r="AQ14" s="30">
        <f t="shared" si="8"/>
        <v>0.0061842621094812655</v>
      </c>
      <c r="AR14" s="90">
        <v>307.89799358279856</v>
      </c>
      <c r="AS14" s="30">
        <f t="shared" si="9"/>
        <v>0.006188645702225483</v>
      </c>
    </row>
    <row r="15" spans="1:45" ht="12.75" customHeight="1">
      <c r="A15" s="28" t="s">
        <v>12</v>
      </c>
      <c r="B15" s="29">
        <v>45.44759285466343</v>
      </c>
      <c r="C15" s="30">
        <v>0.01788422325465231</v>
      </c>
      <c r="D15" s="29">
        <v>63.16747356851251</v>
      </c>
      <c r="E15" s="30">
        <v>0.018900453674611253</v>
      </c>
      <c r="F15" s="29">
        <v>73.2017667514645</v>
      </c>
      <c r="G15" s="30">
        <v>0.017618942150686212</v>
      </c>
      <c r="H15" s="29">
        <v>71.13601211158542</v>
      </c>
      <c r="I15" s="30">
        <v>0.012121130709659488</v>
      </c>
      <c r="J15" s="29">
        <v>111.3245238504829</v>
      </c>
      <c r="K15" s="30">
        <v>0.015635550299551697</v>
      </c>
      <c r="L15" s="31">
        <v>152.78726968962513</v>
      </c>
      <c r="M15" s="30">
        <v>0.017995284959526403</v>
      </c>
      <c r="N15" s="29">
        <v>187.38099640238624</v>
      </c>
      <c r="O15" s="30">
        <v>0.0190066795064083</v>
      </c>
      <c r="P15" s="29">
        <v>206.67187400774753</v>
      </c>
      <c r="Q15" s="30">
        <v>0.02096341756993683</v>
      </c>
      <c r="R15" s="29">
        <v>184.56101080989302</v>
      </c>
      <c r="S15" s="30">
        <v>0.016706295967690916</v>
      </c>
      <c r="T15" s="29">
        <v>190</v>
      </c>
      <c r="U15" s="30">
        <f t="shared" si="2"/>
        <v>0.01553556827473426</v>
      </c>
      <c r="V15" s="29">
        <v>228</v>
      </c>
      <c r="W15" s="30">
        <f t="shared" si="3"/>
        <v>0.01843168957154406</v>
      </c>
      <c r="X15" s="73">
        <f>(38235745+8466809+3443985+50990689+13366863+90173834)/718.61/1000</f>
        <v>284.82476586743854</v>
      </c>
      <c r="Y15" s="30">
        <f t="shared" si="10"/>
        <v>0.02245810889069343</v>
      </c>
      <c r="Z15" s="73">
        <v>396</v>
      </c>
      <c r="AA15" s="74">
        <v>0.023351648351648352</v>
      </c>
      <c r="AB15" s="73">
        <v>472</v>
      </c>
      <c r="AC15" s="75">
        <f t="shared" si="4"/>
        <v>0.023430131546289402</v>
      </c>
      <c r="AD15" s="81">
        <v>504</v>
      </c>
      <c r="AE15" s="30">
        <v>0.02088095753240612</v>
      </c>
      <c r="AF15" s="84">
        <v>737</v>
      </c>
      <c r="AG15" s="30">
        <f t="shared" si="0"/>
        <v>0.02896898706811839</v>
      </c>
      <c r="AH15" s="84">
        <v>987</v>
      </c>
      <c r="AI15" s="30">
        <f t="shared" si="5"/>
        <v>0.03196864675778972</v>
      </c>
      <c r="AJ15" s="90">
        <v>945.0057805012176</v>
      </c>
      <c r="AK15" s="30">
        <f t="shared" si="1"/>
        <v>0.0342088884917075</v>
      </c>
      <c r="AL15" s="90">
        <v>1624.7434687438374</v>
      </c>
      <c r="AM15" s="30">
        <f t="shared" si="6"/>
        <v>0.0451652781776327</v>
      </c>
      <c r="AN15" s="90">
        <v>2059.2468665199463</v>
      </c>
      <c r="AO15" s="30">
        <f t="shared" si="7"/>
        <v>0.04825378834418323</v>
      </c>
      <c r="AP15" s="90">
        <v>2100.931941448382</v>
      </c>
      <c r="AQ15" s="30">
        <f t="shared" si="8"/>
        <v>0.049807282121200364</v>
      </c>
      <c r="AR15" s="90">
        <v>2810.2430827568965</v>
      </c>
      <c r="AS15" s="30">
        <f t="shared" si="9"/>
        <v>0.05648493702066132</v>
      </c>
    </row>
    <row r="16" spans="1:45" ht="12.75" customHeight="1">
      <c r="A16" s="28" t="s">
        <v>13</v>
      </c>
      <c r="B16" s="34">
        <v>226.86151237617153</v>
      </c>
      <c r="C16" s="30">
        <v>0.08927297751936276</v>
      </c>
      <c r="D16" s="34">
        <v>276.2506228409924</v>
      </c>
      <c r="E16" s="30">
        <v>0.0826574470154424</v>
      </c>
      <c r="F16" s="34">
        <v>306.1245594790767</v>
      </c>
      <c r="G16" s="30">
        <v>0.07368115748733955</v>
      </c>
      <c r="H16" s="34">
        <v>459.8133972004368</v>
      </c>
      <c r="I16" s="30">
        <v>0.07834932158941421</v>
      </c>
      <c r="J16" s="34">
        <v>600.2931606497751</v>
      </c>
      <c r="K16" s="30">
        <v>0.08431128724540879</v>
      </c>
      <c r="L16" s="35">
        <v>659.1045791467632</v>
      </c>
      <c r="M16" s="30">
        <v>0.07762933877913339</v>
      </c>
      <c r="N16" s="29">
        <v>733.8453731955007</v>
      </c>
      <c r="O16" s="30">
        <v>0.0744363840697874</v>
      </c>
      <c r="P16" s="29">
        <v>828.2991215257933</v>
      </c>
      <c r="Q16" s="30">
        <v>0.08401714282953728</v>
      </c>
      <c r="R16" s="29">
        <v>848.4325768294754</v>
      </c>
      <c r="S16" s="30">
        <v>0.07679935038795366</v>
      </c>
      <c r="T16" s="29">
        <v>920</v>
      </c>
      <c r="U16" s="30">
        <f t="shared" si="2"/>
        <v>0.07522485690923958</v>
      </c>
      <c r="V16" s="29">
        <v>918</v>
      </c>
      <c r="W16" s="30">
        <f t="shared" si="3"/>
        <v>0.07421180274858528</v>
      </c>
      <c r="X16" s="73">
        <f>(648175110+19174586)/718.61/1000</f>
        <v>928.6674218282518</v>
      </c>
      <c r="Y16" s="30">
        <f t="shared" si="10"/>
        <v>0.07322437014611692</v>
      </c>
      <c r="Z16" s="73">
        <v>1241</v>
      </c>
      <c r="AA16" s="74">
        <v>0.07321428571428572</v>
      </c>
      <c r="AB16" s="73">
        <v>1507</v>
      </c>
      <c r="AC16" s="75">
        <f t="shared" si="4"/>
        <v>0.07480764457681807</v>
      </c>
      <c r="AD16" s="81">
        <v>1900</v>
      </c>
      <c r="AE16" s="30">
        <v>0.07870360023547382</v>
      </c>
      <c r="AF16" s="84">
        <v>2166</v>
      </c>
      <c r="AG16" s="30">
        <f t="shared" si="0"/>
        <v>0.08513816280806571</v>
      </c>
      <c r="AH16" s="84">
        <v>2951</v>
      </c>
      <c r="AI16" s="30">
        <f t="shared" si="5"/>
        <v>0.09558204314309775</v>
      </c>
      <c r="AJ16" s="90">
        <v>2897.6022122711915</v>
      </c>
      <c r="AK16" s="30">
        <f t="shared" si="1"/>
        <v>0.10489221655378271</v>
      </c>
      <c r="AL16" s="90">
        <v>3970.222689804772</v>
      </c>
      <c r="AM16" s="30">
        <f t="shared" si="6"/>
        <v>0.11036586123397014</v>
      </c>
      <c r="AN16" s="90">
        <v>4742.2213756116325</v>
      </c>
      <c r="AO16" s="30">
        <f t="shared" si="7"/>
        <v>0.11112322192177956</v>
      </c>
      <c r="AP16" s="90">
        <v>4944.193676810477</v>
      </c>
      <c r="AQ16" s="30">
        <f t="shared" si="8"/>
        <v>0.1172131493002981</v>
      </c>
      <c r="AR16" s="90">
        <v>6056.195289190767</v>
      </c>
      <c r="AS16" s="30">
        <f t="shared" si="9"/>
        <v>0.12172748030009424</v>
      </c>
    </row>
    <row r="17" spans="1:45" ht="12.75" customHeight="1">
      <c r="A17" s="28" t="s">
        <v>14</v>
      </c>
      <c r="B17" s="34">
        <v>70</v>
      </c>
      <c r="C17" s="30">
        <v>0.027545917158453052</v>
      </c>
      <c r="D17" s="34">
        <v>120.9900319271433</v>
      </c>
      <c r="E17" s="30">
        <v>0.036201645630934455</v>
      </c>
      <c r="F17" s="34">
        <v>187.48787546385975</v>
      </c>
      <c r="G17" s="30">
        <v>0.045126479569384405</v>
      </c>
      <c r="H17" s="34">
        <v>291.0352725106721</v>
      </c>
      <c r="I17" s="30">
        <v>0.04959058674373873</v>
      </c>
      <c r="J17" s="34">
        <v>396.7210587107714</v>
      </c>
      <c r="K17" s="30">
        <v>0.055719547264308916</v>
      </c>
      <c r="L17" s="35">
        <v>568.6341365272842</v>
      </c>
      <c r="M17" s="30">
        <v>0.06697372984876086</v>
      </c>
      <c r="N17" s="29">
        <v>775.7096498019035</v>
      </c>
      <c r="O17" s="30">
        <v>0.07868281729141902</v>
      </c>
      <c r="P17" s="29">
        <v>938.7397324358078</v>
      </c>
      <c r="Q17" s="30">
        <v>0.09521950238765868</v>
      </c>
      <c r="R17" s="29">
        <v>1020.0929424415642</v>
      </c>
      <c r="S17" s="30">
        <v>0.09233789160667062</v>
      </c>
      <c r="T17" s="29">
        <v>1207</v>
      </c>
      <c r="U17" s="30">
        <f t="shared" si="2"/>
        <v>0.09869174161896975</v>
      </c>
      <c r="V17" s="29">
        <v>1200</v>
      </c>
      <c r="W17" s="30">
        <f t="shared" si="3"/>
        <v>0.09700889248181083</v>
      </c>
      <c r="X17" s="73">
        <f>940168103/718.61/1000</f>
        <v>1308.3148063622828</v>
      </c>
      <c r="Y17" s="30">
        <f t="shared" si="10"/>
        <v>0.1031591346879771</v>
      </c>
      <c r="Z17" s="73">
        <v>1676</v>
      </c>
      <c r="AA17" s="74">
        <v>0.0989010989010989</v>
      </c>
      <c r="AB17" s="73">
        <v>1790</v>
      </c>
      <c r="AC17" s="75">
        <f t="shared" si="4"/>
        <v>0.08885579548275006</v>
      </c>
      <c r="AD17" s="81">
        <v>2260</v>
      </c>
      <c r="AE17" s="30">
        <v>0.09362770772702969</v>
      </c>
      <c r="AF17" s="84">
        <v>2572</v>
      </c>
      <c r="AG17" s="30">
        <f t="shared" si="0"/>
        <v>0.10109665500569946</v>
      </c>
      <c r="AH17" s="84">
        <v>3261</v>
      </c>
      <c r="AI17" s="30">
        <f t="shared" si="5"/>
        <v>0.10562285418151195</v>
      </c>
      <c r="AJ17" s="90">
        <v>3173.816324927331</v>
      </c>
      <c r="AK17" s="30">
        <f t="shared" si="1"/>
        <v>0.1148910736768346</v>
      </c>
      <c r="AL17" s="90">
        <v>3913.9776947347664</v>
      </c>
      <c r="AM17" s="30">
        <f t="shared" si="6"/>
        <v>0.108802340039821</v>
      </c>
      <c r="AN17" s="90">
        <v>4087.68154953954</v>
      </c>
      <c r="AO17" s="30">
        <f t="shared" si="7"/>
        <v>0.09578556292439226</v>
      </c>
      <c r="AP17" s="90">
        <v>3751.290512326656</v>
      </c>
      <c r="AQ17" s="30">
        <f t="shared" si="8"/>
        <v>0.0889327165625496</v>
      </c>
      <c r="AR17" s="90">
        <v>4293.434788315693</v>
      </c>
      <c r="AS17" s="30">
        <f t="shared" si="9"/>
        <v>0.08629658946884322</v>
      </c>
    </row>
    <row r="18" spans="1:45" ht="12.75" customHeight="1">
      <c r="A18" s="28" t="s">
        <v>15</v>
      </c>
      <c r="B18" s="34" t="s">
        <v>0</v>
      </c>
      <c r="C18" s="36" t="s">
        <v>0</v>
      </c>
      <c r="D18" s="34" t="s">
        <v>0</v>
      </c>
      <c r="E18" s="36" t="s">
        <v>0</v>
      </c>
      <c r="F18" s="34" t="s">
        <v>0</v>
      </c>
      <c r="G18" s="36" t="s">
        <v>0</v>
      </c>
      <c r="H18" s="29">
        <v>33.06801846520401</v>
      </c>
      <c r="I18" s="30">
        <v>0.005634583134874556</v>
      </c>
      <c r="J18" s="29">
        <v>75.48742473765697</v>
      </c>
      <c r="K18" s="30">
        <v>0.010602222993151734</v>
      </c>
      <c r="L18" s="35">
        <v>109.49943525425323</v>
      </c>
      <c r="M18" s="30">
        <v>0.012896843724679122</v>
      </c>
      <c r="N18" s="29">
        <v>148.57055193770208</v>
      </c>
      <c r="O18" s="30">
        <v>0.01507000666548986</v>
      </c>
      <c r="P18" s="29">
        <v>142.2718126203933</v>
      </c>
      <c r="Q18" s="30">
        <v>0.014431104526014543</v>
      </c>
      <c r="R18" s="29">
        <v>140.28220046408964</v>
      </c>
      <c r="S18" s="30">
        <v>0.012698218056283022</v>
      </c>
      <c r="T18" s="29">
        <v>137</v>
      </c>
      <c r="U18" s="30">
        <f t="shared" si="2"/>
        <v>0.011201962387571545</v>
      </c>
      <c r="V18" s="29">
        <v>128</v>
      </c>
      <c r="W18" s="30">
        <f t="shared" si="3"/>
        <v>0.010347615198059823</v>
      </c>
      <c r="X18" s="73">
        <f>(759665+87626805)/718.61/1000</f>
        <v>122.99643756696956</v>
      </c>
      <c r="Y18" s="30">
        <f t="shared" si="10"/>
        <v>0.009698129232666435</v>
      </c>
      <c r="Z18" s="73">
        <v>182</v>
      </c>
      <c r="AA18" s="74">
        <v>0.010714285714285714</v>
      </c>
      <c r="AB18" s="73">
        <v>228</v>
      </c>
      <c r="AC18" s="75">
        <f t="shared" si="4"/>
        <v>0.01131794489947878</v>
      </c>
      <c r="AD18" s="81">
        <v>276</v>
      </c>
      <c r="AE18" s="30">
        <v>0.011451072131898086</v>
      </c>
      <c r="AF18" s="84">
        <v>381</v>
      </c>
      <c r="AG18" s="30">
        <f t="shared" si="0"/>
        <v>0.014975826421917377</v>
      </c>
      <c r="AH18" s="84">
        <v>502</v>
      </c>
      <c r="AI18" s="30">
        <f t="shared" si="5"/>
        <v>0.016259635939625573</v>
      </c>
      <c r="AJ18" s="90">
        <v>412.7585120590777</v>
      </c>
      <c r="AK18" s="30">
        <f t="shared" si="1"/>
        <v>0.014941718034299264</v>
      </c>
      <c r="AL18" s="90">
        <v>598.7597613882863</v>
      </c>
      <c r="AM18" s="30">
        <f t="shared" si="6"/>
        <v>0.016644566791570618</v>
      </c>
      <c r="AN18" s="90">
        <v>832.3878998312002</v>
      </c>
      <c r="AO18" s="30">
        <f t="shared" si="7"/>
        <v>0.019505125971900985</v>
      </c>
      <c r="AP18" s="90">
        <v>983.9506028505392</v>
      </c>
      <c r="AQ18" s="30">
        <f t="shared" si="8"/>
        <v>0.02332674576584139</v>
      </c>
      <c r="AR18" s="90">
        <v>1091.868759896658</v>
      </c>
      <c r="AS18" s="30">
        <f t="shared" si="9"/>
        <v>0.021946193379501863</v>
      </c>
    </row>
    <row r="19" spans="1:45" ht="12.75" customHeight="1">
      <c r="A19" s="25" t="s">
        <v>17</v>
      </c>
      <c r="B19" s="37" t="s">
        <v>0</v>
      </c>
      <c r="C19" s="38" t="s">
        <v>0</v>
      </c>
      <c r="D19" s="37" t="s">
        <v>0</v>
      </c>
      <c r="E19" s="38" t="s">
        <v>0</v>
      </c>
      <c r="F19" s="37" t="s">
        <v>0</v>
      </c>
      <c r="G19" s="38" t="s">
        <v>0</v>
      </c>
      <c r="H19" s="39">
        <v>6.18865283430954</v>
      </c>
      <c r="I19" s="40">
        <v>0.0010545076634841846</v>
      </c>
      <c r="J19" s="26">
        <v>7.977899289769236</v>
      </c>
      <c r="K19" s="40">
        <v>0.001120497454787933</v>
      </c>
      <c r="L19" s="41">
        <v>26.83120491588844</v>
      </c>
      <c r="M19" s="40">
        <v>0.003160179373907907</v>
      </c>
      <c r="N19" s="42">
        <v>72.50569470376611</v>
      </c>
      <c r="O19" s="40">
        <v>0.007354494468930141</v>
      </c>
      <c r="P19" s="42">
        <v>103.84820600749349</v>
      </c>
      <c r="Q19" s="40">
        <v>0.010533669938766308</v>
      </c>
      <c r="R19" s="42">
        <v>203.68334748240795</v>
      </c>
      <c r="S19" s="40">
        <v>0.018437232608333437</v>
      </c>
      <c r="T19" s="42">
        <v>244</v>
      </c>
      <c r="U19" s="30">
        <f t="shared" si="2"/>
        <v>0.019950940310711367</v>
      </c>
      <c r="V19" s="31">
        <v>292</v>
      </c>
      <c r="W19" s="30">
        <f t="shared" si="3"/>
        <v>0.023605497170573968</v>
      </c>
      <c r="X19" s="76">
        <f>(3505800+208238859)/718.61/1000</f>
        <v>294.65865907794216</v>
      </c>
      <c r="Y19" s="30">
        <f t="shared" si="10"/>
        <v>0.02323350018740296</v>
      </c>
      <c r="Z19" s="73">
        <v>320</v>
      </c>
      <c r="AA19" s="77">
        <v>0.018887362637362636</v>
      </c>
      <c r="AB19" s="76">
        <v>514</v>
      </c>
      <c r="AC19" s="78">
        <f t="shared" si="4"/>
        <v>0.025515016133035494</v>
      </c>
      <c r="AD19" s="82">
        <v>815</v>
      </c>
      <c r="AE19" s="40">
        <v>0.03378540392561985</v>
      </c>
      <c r="AF19" s="84">
        <v>1479</v>
      </c>
      <c r="AG19" s="30">
        <f t="shared" si="0"/>
        <v>0.058134507291380054</v>
      </c>
      <c r="AH19" s="84">
        <v>2155</v>
      </c>
      <c r="AI19" s="30">
        <f t="shared" si="5"/>
        <v>0.06979983157349226</v>
      </c>
      <c r="AJ19" s="90">
        <v>1744.4170775394766</v>
      </c>
      <c r="AK19" s="30">
        <f t="shared" si="1"/>
        <v>0.06314730610105654</v>
      </c>
      <c r="AL19" s="90">
        <v>2246.184105699073</v>
      </c>
      <c r="AM19" s="30">
        <f t="shared" si="6"/>
        <v>0.06244033715089249</v>
      </c>
      <c r="AN19" s="90">
        <v>3474.5509711330956</v>
      </c>
      <c r="AO19" s="30">
        <f t="shared" si="7"/>
        <v>0.08141823589877425</v>
      </c>
      <c r="AP19" s="90">
        <v>3807.5642507704156</v>
      </c>
      <c r="AQ19" s="30">
        <f t="shared" si="8"/>
        <v>0.0902668111666569</v>
      </c>
      <c r="AR19" s="90">
        <v>4552.443636969748</v>
      </c>
      <c r="AS19" s="30">
        <f t="shared" si="9"/>
        <v>0.09150257986653718</v>
      </c>
    </row>
    <row r="20" spans="1:45" ht="7.5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44"/>
      <c r="N20" s="44"/>
      <c r="O20" s="46"/>
      <c r="P20" s="44"/>
      <c r="Q20" s="46"/>
      <c r="R20" s="44"/>
      <c r="S20" s="46"/>
      <c r="T20" s="44"/>
      <c r="U20" s="47"/>
      <c r="V20" s="48"/>
      <c r="W20" s="47"/>
      <c r="X20" s="49"/>
      <c r="Y20" s="47"/>
      <c r="Z20" s="70"/>
      <c r="AA20" s="46"/>
      <c r="AB20" s="49"/>
      <c r="AC20" s="71"/>
      <c r="AD20" s="79"/>
      <c r="AE20" s="46"/>
      <c r="AF20" s="85"/>
      <c r="AG20" s="86"/>
      <c r="AH20" s="85"/>
      <c r="AI20" s="86"/>
      <c r="AJ20" s="87"/>
      <c r="AK20" s="86"/>
      <c r="AL20" s="87"/>
      <c r="AM20" s="86"/>
      <c r="AN20" s="87"/>
      <c r="AO20" s="86"/>
      <c r="AP20" s="87"/>
      <c r="AQ20" s="86"/>
      <c r="AR20" s="87"/>
      <c r="AS20" s="86"/>
    </row>
    <row r="21" spans="1:45" ht="12.75" customHeight="1">
      <c r="A21" s="43" t="s">
        <v>16</v>
      </c>
      <c r="B21" s="45">
        <v>2541.211446957358</v>
      </c>
      <c r="C21" s="50"/>
      <c r="D21" s="45">
        <v>3342.114144771276</v>
      </c>
      <c r="E21" s="50"/>
      <c r="F21" s="45">
        <v>4154.719740005134</v>
      </c>
      <c r="G21" s="50"/>
      <c r="H21" s="45">
        <v>5868.760416459843</v>
      </c>
      <c r="I21" s="50"/>
      <c r="J21" s="45">
        <v>7119.961991595193</v>
      </c>
      <c r="K21" s="50"/>
      <c r="L21" s="51">
        <v>8490.405683114348</v>
      </c>
      <c r="M21" s="50"/>
      <c r="N21" s="44">
        <v>9858.691852998772</v>
      </c>
      <c r="O21" s="52"/>
      <c r="P21" s="92">
        <v>10483.41252090345</v>
      </c>
      <c r="Q21" s="92"/>
      <c r="R21" s="92">
        <v>11047.392621729206</v>
      </c>
      <c r="S21" s="92"/>
      <c r="T21" s="92">
        <v>12230</v>
      </c>
      <c r="U21" s="92"/>
      <c r="V21" s="92">
        <v>12370</v>
      </c>
      <c r="W21" s="92"/>
      <c r="X21" s="32">
        <f>SUM(X8:X19)</f>
        <v>12682.491088351122</v>
      </c>
      <c r="Y21" s="54"/>
      <c r="Z21" s="69">
        <f>SUM(Z8:Z19)</f>
        <v>16951</v>
      </c>
      <c r="AA21" s="55"/>
      <c r="AB21" s="68">
        <f>SUM(AB8:AB19)</f>
        <v>20145</v>
      </c>
      <c r="AC21" s="72"/>
      <c r="AD21" s="80">
        <f>SUM(AD8:AD20)</f>
        <v>24135</v>
      </c>
      <c r="AE21" s="53"/>
      <c r="AF21" s="83">
        <f>SUM(AF8:AF20)</f>
        <v>25441</v>
      </c>
      <c r="AG21" s="72"/>
      <c r="AH21" s="83">
        <f>SUM(AH8:AH20)</f>
        <v>30874</v>
      </c>
      <c r="AI21" s="72"/>
      <c r="AJ21" s="88">
        <f>SUM(AJ8:AJ20)</f>
        <v>27624.56841385812</v>
      </c>
      <c r="AK21" s="72"/>
      <c r="AL21" s="88">
        <f>SUM(AL8:AL20)</f>
        <v>35973.285990928816</v>
      </c>
      <c r="AM21" s="72"/>
      <c r="AN21" s="88">
        <f>SUM(AN8:AN20)</f>
        <v>42675.3408837418</v>
      </c>
      <c r="AO21" s="72"/>
      <c r="AP21" s="88">
        <f>SUM(AP8:AP20)</f>
        <v>42181.22033513097</v>
      </c>
      <c r="AQ21" s="72"/>
      <c r="AR21" s="88">
        <f>SUM(AR8:AR20)</f>
        <v>49752.07959829986</v>
      </c>
      <c r="AS21" s="72"/>
    </row>
    <row r="22" spans="1:72" ht="7.5" customHeight="1">
      <c r="A22" s="27"/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</row>
    <row r="23" spans="1:72" ht="12.75">
      <c r="A23" s="16"/>
      <c r="B23" s="57"/>
      <c r="C23" s="58"/>
      <c r="D23" s="57"/>
      <c r="E23" s="58"/>
      <c r="F23" s="57"/>
      <c r="G23" s="58"/>
      <c r="H23" s="57"/>
      <c r="I23" s="58"/>
      <c r="J23" s="57"/>
      <c r="K23" s="58"/>
      <c r="L23" s="57"/>
      <c r="M23" s="58"/>
      <c r="N23" s="57"/>
      <c r="O23" s="58"/>
      <c r="P23" s="57"/>
      <c r="Q23" s="58"/>
      <c r="R23" s="57"/>
      <c r="S23" s="58"/>
      <c r="T23" s="57"/>
      <c r="U23" s="58"/>
      <c r="V23" s="57"/>
      <c r="W23" s="58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</row>
    <row r="24" spans="1:42" ht="12.75">
      <c r="A24" s="28"/>
      <c r="B24" s="59"/>
      <c r="C24" s="28"/>
      <c r="D24" s="59"/>
      <c r="E24" s="28"/>
      <c r="F24" s="59"/>
      <c r="G24" s="28"/>
      <c r="H24" s="59"/>
      <c r="I24" s="28"/>
      <c r="J24" s="59"/>
      <c r="K24" s="28"/>
      <c r="L24" s="59"/>
      <c r="M24" s="28"/>
      <c r="N24" s="59"/>
      <c r="O24" s="28"/>
      <c r="P24" s="60"/>
      <c r="Q24" s="28"/>
      <c r="R24" s="59"/>
      <c r="S24" s="28"/>
      <c r="T24" s="59"/>
      <c r="U24" s="28"/>
      <c r="V24" s="5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2.75">
      <c r="A25" s="28"/>
      <c r="B25" s="59"/>
      <c r="C25" s="28"/>
      <c r="D25" s="59"/>
      <c r="E25" s="28"/>
      <c r="F25" s="59"/>
      <c r="G25" s="28"/>
      <c r="H25" s="59"/>
      <c r="I25" s="28"/>
      <c r="J25" s="59"/>
      <c r="K25" s="28"/>
      <c r="L25" s="59"/>
      <c r="M25" s="28"/>
      <c r="N25" s="59"/>
      <c r="O25" s="28"/>
      <c r="P25" s="60"/>
      <c r="Q25" s="28"/>
      <c r="R25" s="59"/>
      <c r="S25" s="28"/>
      <c r="T25" s="59"/>
      <c r="U25" s="28"/>
      <c r="V25" s="59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ht="15">
      <c r="A26" s="61"/>
    </row>
    <row r="27" ht="15">
      <c r="A27" s="61"/>
    </row>
    <row r="28" ht="15">
      <c r="A28" s="61"/>
    </row>
    <row r="29" ht="15">
      <c r="A29" s="61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1:42" ht="12.75">
      <c r="A42" s="15"/>
      <c r="B42" s="14"/>
      <c r="C42" s="15"/>
      <c r="D42" s="14"/>
      <c r="E42" s="15"/>
      <c r="F42" s="14"/>
      <c r="G42" s="15"/>
      <c r="H42" s="14"/>
      <c r="I42" s="15"/>
      <c r="J42" s="14"/>
      <c r="K42" s="15"/>
      <c r="L42" s="14"/>
      <c r="M42" s="15"/>
      <c r="N42" s="14"/>
      <c r="O42" s="15"/>
      <c r="P42" s="14"/>
      <c r="Q42" s="15"/>
      <c r="R42" s="14"/>
      <c r="S42" s="15"/>
      <c r="T42" s="14"/>
      <c r="U42" s="15"/>
      <c r="V42" s="1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>
      <c r="A43" s="15"/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ht="12.75"/>
    <row r="45" spans="43:48" ht="12.75">
      <c r="AQ45" s="9"/>
      <c r="AR45" s="9"/>
      <c r="AS45" s="9"/>
      <c r="AT45" s="9"/>
      <c r="AU45" s="9"/>
      <c r="AV45" s="9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spans="43:76" ht="12.75"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spans="1:42" ht="12.75">
      <c r="A86" s="28"/>
      <c r="B86" s="59"/>
      <c r="C86" s="28"/>
      <c r="D86" s="59"/>
      <c r="E86" s="28"/>
      <c r="F86" s="59"/>
      <c r="G86" s="28"/>
      <c r="H86" s="59"/>
      <c r="I86" s="28"/>
      <c r="J86" s="59"/>
      <c r="K86" s="28"/>
      <c r="L86" s="59"/>
      <c r="M86" s="28"/>
      <c r="N86" s="59"/>
      <c r="O86" s="28"/>
      <c r="P86" s="60"/>
      <c r="Q86" s="28"/>
      <c r="R86" s="59"/>
      <c r="S86" s="28"/>
      <c r="T86" s="59"/>
      <c r="U86" s="28"/>
      <c r="V86" s="59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2.75">
      <c r="A87" s="28"/>
      <c r="B87" s="59"/>
      <c r="C87" s="28"/>
      <c r="D87" s="59"/>
      <c r="E87" s="28"/>
      <c r="F87" s="59"/>
      <c r="G87" s="28"/>
      <c r="H87" s="59"/>
      <c r="I87" s="28"/>
      <c r="J87" s="59"/>
      <c r="K87" s="28"/>
      <c r="L87" s="59"/>
      <c r="M87" s="28"/>
      <c r="N87" s="59"/>
      <c r="O87" s="28"/>
      <c r="P87" s="60"/>
      <c r="Q87" s="28"/>
      <c r="R87" s="59"/>
      <c r="S87" s="28"/>
      <c r="T87" s="59"/>
      <c r="U87" s="28"/>
      <c r="V87" s="59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43:48" ht="12.75">
      <c r="AQ88" s="9"/>
      <c r="AR88" s="9"/>
      <c r="AS88" s="9"/>
      <c r="AT88" s="9"/>
      <c r="AU88" s="9"/>
      <c r="AV88" s="9"/>
    </row>
    <row r="89" spans="43:48" ht="12.75">
      <c r="AQ89" s="9"/>
      <c r="AR89" s="9"/>
      <c r="AS89" s="9"/>
      <c r="AT89" s="9"/>
      <c r="AU89" s="9"/>
      <c r="AV89" s="9"/>
    </row>
    <row r="90" spans="43:48" ht="12.75">
      <c r="AQ90" s="9"/>
      <c r="AR90" s="9"/>
      <c r="AS90" s="9"/>
      <c r="AT90" s="9"/>
      <c r="AU90" s="9"/>
      <c r="AV90" s="9"/>
    </row>
    <row r="91" spans="43:102" ht="12.75"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</row>
    <row r="92" spans="43:102" ht="12.75"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</row>
    <row r="93" spans="43:96" ht="12.75"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</row>
    <row r="94" ht="12.75"/>
    <row r="95" ht="12.75"/>
    <row r="96" spans="43:88" ht="12.75"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spans="43:96" ht="12.75"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</sheetData>
  <sheetProtection/>
  <mergeCells count="6">
    <mergeCell ref="R5:S5"/>
    <mergeCell ref="V5:W5"/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2003-06-03T15:57:15Z</dcterms:created>
  <dcterms:modified xsi:type="dcterms:W3CDTF">2013-06-13T14:11:00Z</dcterms:modified>
  <cp:category/>
  <cp:version/>
  <cp:contentType/>
  <cp:contentStatus/>
</cp:coreProperties>
</file>