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0" yWindow="65461" windowWidth="16125" windowHeight="4020" activeTab="0"/>
  </bookViews>
  <sheets>
    <sheet name="2011" sheetId="1" r:id="rId1"/>
    <sheet name="2010" sheetId="2" r:id="rId2"/>
    <sheet name="2009" sheetId="3" r:id="rId3"/>
    <sheet name="2008" sheetId="4" r:id="rId4"/>
    <sheet name="2007" sheetId="5" r:id="rId5"/>
    <sheet name="2006" sheetId="6" r:id="rId6"/>
    <sheet name="2005" sheetId="7" r:id="rId7"/>
    <sheet name="2004" sheetId="8" r:id="rId8"/>
    <sheet name="2003" sheetId="9" r:id="rId9"/>
    <sheet name="2002" sheetId="10" r:id="rId10"/>
    <sheet name="Hoja1" sheetId="11" r:id="rId11"/>
  </sheets>
  <definedNames>
    <definedName name="_xlnm.Print_Area" localSheetId="9">'2002'!$A$1:$H$49</definedName>
    <definedName name="_xlnm.Print_Area" localSheetId="8">'2003'!$A$1:$G$111</definedName>
    <definedName name="_xlnm.Print_Area" localSheetId="7">'2004'!$A$1:$F$188</definedName>
    <definedName name="_xlnm.Print_Titles" localSheetId="9">'2002'!$2:$3</definedName>
    <definedName name="_xlnm.Print_Titles" localSheetId="8">'2003'!$2:$3</definedName>
    <definedName name="_xlnm.Print_Titles" localSheetId="7">'2004'!$2:$8</definedName>
  </definedNames>
  <calcPr fullCalcOnLoad="1"/>
</workbook>
</file>

<file path=xl/sharedStrings.xml><?xml version="1.0" encoding="utf-8"?>
<sst xmlns="http://schemas.openxmlformats.org/spreadsheetml/2006/main" count="2975" uniqueCount="114">
  <si>
    <t>TOTAL</t>
  </si>
  <si>
    <t>METLIFE</t>
  </si>
  <si>
    <t>PENTA</t>
  </si>
  <si>
    <t>Monto Total</t>
  </si>
  <si>
    <t>(1)</t>
  </si>
  <si>
    <t>(2)</t>
  </si>
  <si>
    <t>(3)</t>
  </si>
  <si>
    <t>Meses</t>
  </si>
  <si>
    <t xml:space="preserve">Numero de </t>
  </si>
  <si>
    <t>Préstamos</t>
  </si>
  <si>
    <t>Prestado (M$)</t>
  </si>
  <si>
    <t>Monto Promedio</t>
  </si>
  <si>
    <t>de los préstamos</t>
  </si>
  <si>
    <t>Plazo (Meses)</t>
  </si>
  <si>
    <t>de los péstamos</t>
  </si>
  <si>
    <t>Tasa de interés</t>
  </si>
  <si>
    <t>(mensual)</t>
  </si>
  <si>
    <t>(4)</t>
  </si>
  <si>
    <t>(5)</t>
  </si>
  <si>
    <t>BICE VIDA</t>
  </si>
  <si>
    <t>Enero</t>
  </si>
  <si>
    <t>Febrero</t>
  </si>
  <si>
    <t>Marzo</t>
  </si>
  <si>
    <t>Abril</t>
  </si>
  <si>
    <t>Mayo</t>
  </si>
  <si>
    <t>Junio</t>
  </si>
  <si>
    <t>Julio</t>
  </si>
  <si>
    <t>Agosto</t>
  </si>
  <si>
    <t>Septiembre</t>
  </si>
  <si>
    <t>Octubre</t>
  </si>
  <si>
    <t>Noviembre</t>
  </si>
  <si>
    <t>Diciembre</t>
  </si>
  <si>
    <t>CONSORCIO NACIONAL VIDA</t>
  </si>
  <si>
    <t>VIDA CORP</t>
  </si>
  <si>
    <t>LA CONSTRUCCION</t>
  </si>
  <si>
    <t>ISE LAS AMERICAS (*)</t>
  </si>
  <si>
    <t>PENTA VIDA (*)</t>
  </si>
  <si>
    <t>(*) El 31 de diciembre de 2003 se fusionaron las Compañías de Seguros de Vida  Ise Las Americas y Penta.</t>
  </si>
  <si>
    <t xml:space="preserve">(**)    EL SISTEMA COMENZÓ SU FUNCIONAMIENTO EL 6 DE MAYO DE 2002.  </t>
  </si>
  <si>
    <t xml:space="preserve">          EL PRIMER PRÉSTAMO FUE OTORGADO EL 20 DE AGOSTO DE 2002.</t>
  </si>
  <si>
    <t>(2)    Suma del monto de los préstamos otorgados por la compañía durante el año indicado expresado en pesos de cada año</t>
  </si>
  <si>
    <t>(1)    Suma de los préstamos otorgados por la compañía durante el año indicado.</t>
  </si>
  <si>
    <t>(3)    Monto total prestado dividido por el total de préstamos otorgados por la compañía durante el año indicado.</t>
  </si>
  <si>
    <t>(4)    Plazo promedio ponderado de los préstamos otorgados por la compañía durante el año indicado.</t>
  </si>
  <si>
    <t>(5)    Tasa de interés promedio ponderada de los préstamos otorgados por la compañía durante el año indicado.</t>
  </si>
  <si>
    <t>RESUMEN DE PRESTAMOS OTORGADOS DURANTE EL AÑO 2004</t>
  </si>
  <si>
    <t>RESUMEN DE PRESTAMOS OTORGADOS DURANTE EL AÑO 2003</t>
  </si>
  <si>
    <t>RESUMEN DE PRESTAMOS OTORGADOS DURANTE EL AÑO 2002 (**)</t>
  </si>
  <si>
    <t>(Información de préstamos otorgados entre el  6 de mayo y el 31 de diciembre de 2002) (**)</t>
  </si>
  <si>
    <t>(Información de préstamos otorgados entre el  1 de enero y el 31 de diciembre de 2003)</t>
  </si>
  <si>
    <t>Prestado ($)</t>
  </si>
  <si>
    <t xml:space="preserve">Número de </t>
  </si>
  <si>
    <t>de los Préstamos</t>
  </si>
  <si>
    <t>CN LIFE</t>
  </si>
  <si>
    <t>VITALIS</t>
  </si>
  <si>
    <t>RENTA NACIONAL</t>
  </si>
  <si>
    <t>MAPFRE VIDA</t>
  </si>
  <si>
    <t>PRÉSTAMOS OTORGADOS EN PESOS ($)</t>
  </si>
  <si>
    <t>PRÉSTAMOS OTORGADOS EN UNIDADES DE FOMENTO (UF)</t>
  </si>
  <si>
    <t>PRINCIPAL VIDA</t>
  </si>
  <si>
    <t>(anual)</t>
  </si>
  <si>
    <t>RESUMEN DE PRESTAMOS OTORGADOS DURANTE EL AÑO 2005</t>
  </si>
  <si>
    <t>VITALIS (*)</t>
  </si>
  <si>
    <t>(*) Vitalis se fusionó con Consorcio Nacional S.A. por Resolución N° 082 de febrero de 2005</t>
  </si>
  <si>
    <t>INTERAMERICANA RENTAS</t>
  </si>
  <si>
    <t xml:space="preserve"> </t>
  </si>
  <si>
    <t>PENTA VIDA</t>
  </si>
  <si>
    <t>-</t>
  </si>
  <si>
    <t>EUROAMERICA</t>
  </si>
  <si>
    <t>LA CONSTRUCCION (**)</t>
  </si>
  <si>
    <t>(**)La Construcción S.A. se disuelve, cuyas acciones son adquiridas por BICE Vida Compañía de Seguos S.A., con fecha 10 de agosto de 2005</t>
  </si>
  <si>
    <t>ING VIDA</t>
  </si>
  <si>
    <t>(Información de préstamos otorgados entre el  1 de enero y el 31 de diciembre de 2005)</t>
  </si>
  <si>
    <t>OHIO NATIONAL</t>
  </si>
  <si>
    <t>ING</t>
  </si>
  <si>
    <t>RESUMEN DE PRESTAMOS OTORGADOS DURANTE EL AÑO 2006</t>
  </si>
  <si>
    <t>INTERAMERICANA VIDA</t>
  </si>
  <si>
    <t>(***) Hasta 20 de abril de 2006, se llamaba Interamericana Rentas Seguros de Vida S.A.</t>
  </si>
  <si>
    <t>SECURITY RENTAS(***)</t>
  </si>
  <si>
    <t xml:space="preserve">CRUZ DEL SUR </t>
  </si>
  <si>
    <t>(Información de préstamos otorgados entre el  1 de enero y el 31 de diciembre de 2006)</t>
  </si>
  <si>
    <t>CHILENA CONSOLIDADA</t>
  </si>
  <si>
    <t>RESUMEN DE PRESTAMOS OTORGADOS DURANTE EL AÑO 2007</t>
  </si>
  <si>
    <t>RENTA NACIONAL VIDA</t>
  </si>
  <si>
    <t>RENTA NACIONAL GRALES</t>
  </si>
  <si>
    <t>RENTA NACIONAL (VIDA)</t>
  </si>
  <si>
    <t>SECURITY PREVISION</t>
  </si>
  <si>
    <t>SECURITY  RENTAS(*)</t>
  </si>
  <si>
    <t>(*) Hasta 20 de abril de 2006, se llamaba Interamericana Rentas Seguros de Vida S.A., a contar de julio de 2007 esta compañía es absorvida por seguros de vida security previsión S.A.</t>
  </si>
  <si>
    <t>CORPVIDA</t>
  </si>
  <si>
    <t>(Información de préstamos otorgados entre el  1 de enero y el 31 de diciembre de 2007)</t>
  </si>
  <si>
    <t>RESUMEN DE PRESTAMOS OTORGADOS DURANTE EL AÑO 2008</t>
  </si>
  <si>
    <t>RESUMEN DE PRESTAMOS OTORGADOS DURANTE EL AÑO 2009</t>
  </si>
  <si>
    <t>(Información de préstamos otorgados entre el  1 de enero y el 31 de diciembre de 2008)</t>
  </si>
  <si>
    <t>(Información de préstamos otorgados entre el  1 de enero y el 31 de diciembre de 2004)</t>
  </si>
  <si>
    <t>SANTANDER VIDA</t>
  </si>
  <si>
    <t>Julio (*)</t>
  </si>
  <si>
    <t>(*) Corresponde a adquisiciones de cartera</t>
  </si>
  <si>
    <t>Agosto (*)</t>
  </si>
  <si>
    <t>Septiembre (*)</t>
  </si>
  <si>
    <t>Octubre (*)</t>
  </si>
  <si>
    <t>ING RENTAS S.A. (1)</t>
  </si>
  <si>
    <t>(1) Por Resolución N°598 del 29.09.2009 de la SVS, se autoriza la existencia y aprueban los estatutos de ING Seguros de Rentas
     Vitalicias S.A., sociedad resultante de la división de ING Seguros de Vida S.A.</t>
  </si>
  <si>
    <t>Noviembre (*)</t>
  </si>
  <si>
    <t>(Información de préstamos otorgados entre el 01 de enero y el 31 de diciembre de 2009)</t>
  </si>
  <si>
    <t>RESUMEN DE PRESTAMOS OTORGADOS DURANTE EL AÑO 2010</t>
  </si>
  <si>
    <t>CORPSEGUROS S.A. (1)</t>
  </si>
  <si>
    <t xml:space="preserve"> - </t>
  </si>
  <si>
    <t>(1) Por resolución N°549 del 24.09.2010 de esta Superintendencia, se autoriza la existencia y aprueban los estatutos de Compañía de Seguros CorpSeguros S.A., sociedad resultante de la transformación en una compañía de seguros de la sociedad Inversiones Corpseguros S.A., la cual con fecha 01.10.2010 pasó a ser dueña del 100% de las acciones de la anterior Compañía de Seguros CorpSeguros S.A. produciéndose la disolución de esta última sociedad. Esta Superintendencia autorizó dicha transferencia por Oficio Ordinario N°19.785 del 30.09.2010. Finalmente, la Compañía de Seguros CorpSeguros S.A. (antes Inversiones Corpseguros S.A.) pasó a ser la continuadora de las operaciones de la sociedad disuelta.</t>
  </si>
  <si>
    <t>RESUMEN DE PRESTAMOS OTORGADOS DURANTE EL AÑO 2011</t>
  </si>
  <si>
    <t>CORPSEGUROS S.A.</t>
  </si>
  <si>
    <t>(Información de préstamos otorgados entre el 01 de enero y el 31 de diciembre de 2010)</t>
  </si>
  <si>
    <t>CÍA. DE SEG. CRUZ DEL SUR</t>
  </si>
  <si>
    <t>(Información de préstamos otorgados entre el 01 de enero y el 31 de diciembre de 2011)</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</si>
</sst>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_-* #,##0_-;\-* #,##0_-;_-* &quot;-&quot;??_-;_-@_-"/>
    <numFmt numFmtId="166" formatCode="\-"/>
    <numFmt numFmtId="167" formatCode="0.0"/>
    <numFmt numFmtId="168" formatCode="0.000"/>
    <numFmt numFmtId="169" formatCode="0.0000"/>
  </numFmts>
  <fonts count="43">
    <font>
      <sz val="10"/>
      <name val="Arial"/>
      <family val="0"/>
    </font>
    <font>
      <sz val="11"/>
      <color indexed="8"/>
      <name val="Calibri"/>
      <family val="2"/>
    </font>
    <font>
      <sz val="8"/>
      <name val="Arial"/>
      <family val="2"/>
    </font>
    <font>
      <b/>
      <sz val="8"/>
      <name val="Arial"/>
      <family val="2"/>
    </font>
    <font>
      <sz val="8"/>
      <color indexed="8"/>
      <name val="Arial"/>
      <family val="2"/>
    </font>
    <font>
      <b/>
      <sz val="10"/>
      <name val="Arial"/>
      <family val="2"/>
    </font>
    <font>
      <b/>
      <sz val="9"/>
      <name val="Arial"/>
      <family val="2"/>
    </font>
    <font>
      <sz val="7"/>
      <name val="Arial"/>
      <family val="2"/>
    </font>
    <font>
      <b/>
      <u val="single"/>
      <sz val="8"/>
      <name val="Arial"/>
      <family val="2"/>
    </font>
    <font>
      <sz val="10"/>
      <name val="Courier"/>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border>
    <border>
      <left style="thin"/>
      <right/>
      <top/>
      <bottom/>
    </border>
    <border>
      <left style="thin"/>
      <right/>
      <top/>
      <bottom style="thin"/>
    </border>
    <border>
      <left/>
      <right style="thin"/>
      <top/>
      <bottom style="thin"/>
    </border>
    <border>
      <left/>
      <right style="thin"/>
      <top style="thin"/>
      <bottom/>
    </border>
    <border>
      <left/>
      <right style="thin"/>
      <top/>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style="thin"/>
      <right style="thin"/>
      <top style="thin"/>
      <bottom style="thin"/>
    </border>
    <border>
      <left/>
      <right style="medium"/>
      <top/>
      <bottom/>
    </border>
    <border>
      <left/>
      <right style="thin"/>
      <top style="thin"/>
      <bottom style="thin"/>
    </border>
    <border>
      <left style="medium"/>
      <right style="thin"/>
      <top/>
      <bottom/>
    </border>
    <border>
      <left/>
      <right/>
      <top style="thin"/>
      <bottom/>
    </border>
  </borders>
  <cellStyleXfs count="64">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0" fillId="0" borderId="0">
      <alignment vertical="center"/>
      <protection/>
    </xf>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9" fillId="0" borderId="0">
      <alignment vertical="center"/>
      <protection/>
    </xf>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297">
    <xf numFmtId="0" fontId="0" fillId="0" borderId="0" xfId="0" applyAlignment="1">
      <alignment/>
    </xf>
    <xf numFmtId="3" fontId="2" fillId="33" borderId="0" xfId="33" applyNumberFormat="1" applyFont="1" applyFill="1" applyAlignment="1">
      <alignment horizontal="left"/>
      <protection/>
    </xf>
    <xf numFmtId="3" fontId="2" fillId="33" borderId="0" xfId="33" applyNumberFormat="1" applyFont="1" applyFill="1" applyAlignment="1">
      <alignment/>
      <protection/>
    </xf>
    <xf numFmtId="164" fontId="2" fillId="33" borderId="0" xfId="33" applyNumberFormat="1" applyFont="1" applyFill="1" applyAlignment="1">
      <alignment/>
      <protection/>
    </xf>
    <xf numFmtId="2" fontId="2" fillId="33" borderId="0" xfId="33" applyNumberFormat="1" applyFont="1" applyFill="1" applyAlignment="1">
      <alignment/>
      <protection/>
    </xf>
    <xf numFmtId="0" fontId="2" fillId="33" borderId="0" xfId="33" applyFont="1" applyFill="1" applyAlignment="1">
      <alignment/>
      <protection/>
    </xf>
    <xf numFmtId="3" fontId="2" fillId="33" borderId="10" xfId="33" applyNumberFormat="1" applyFont="1" applyFill="1" applyBorder="1" applyAlignment="1">
      <alignment horizontal="left"/>
      <protection/>
    </xf>
    <xf numFmtId="3" fontId="2" fillId="33" borderId="11" xfId="33" applyNumberFormat="1" applyFont="1" applyFill="1" applyBorder="1" applyAlignment="1">
      <alignment horizontal="left"/>
      <protection/>
    </xf>
    <xf numFmtId="3" fontId="2" fillId="33" borderId="12" xfId="33" applyNumberFormat="1" applyFont="1" applyFill="1" applyBorder="1" applyAlignment="1">
      <alignment horizontal="left"/>
      <protection/>
    </xf>
    <xf numFmtId="3" fontId="3" fillId="33" borderId="11" xfId="33" applyNumberFormat="1" applyFont="1" applyFill="1" applyBorder="1" applyAlignment="1">
      <alignment horizontal="left"/>
      <protection/>
    </xf>
    <xf numFmtId="1" fontId="4" fillId="0" borderId="0" xfId="33" applyNumberFormat="1" applyFont="1" applyFill="1" applyBorder="1" applyAlignment="1" applyProtection="1">
      <alignment horizontal="left"/>
      <protection/>
    </xf>
    <xf numFmtId="0" fontId="5" fillId="0" borderId="0" xfId="33" applyFont="1" applyAlignment="1">
      <alignment horizontal="left"/>
      <protection/>
    </xf>
    <xf numFmtId="49" fontId="2" fillId="33" borderId="13" xfId="33" applyNumberFormat="1" applyFont="1" applyFill="1" applyBorder="1" applyAlignment="1">
      <alignment horizontal="center"/>
      <protection/>
    </xf>
    <xf numFmtId="164" fontId="2" fillId="33" borderId="14" xfId="33" applyNumberFormat="1" applyFont="1" applyFill="1" applyBorder="1" applyAlignment="1">
      <alignment horizontal="center"/>
      <protection/>
    </xf>
    <xf numFmtId="164" fontId="2" fillId="33" borderId="15" xfId="33" applyNumberFormat="1" applyFont="1" applyFill="1" applyBorder="1" applyAlignment="1">
      <alignment horizontal="center"/>
      <protection/>
    </xf>
    <xf numFmtId="3" fontId="2" fillId="33" borderId="10" xfId="33" applyNumberFormat="1" applyFont="1" applyFill="1" applyBorder="1" applyAlignment="1">
      <alignment horizontal="center"/>
      <protection/>
    </xf>
    <xf numFmtId="3" fontId="2" fillId="33" borderId="11" xfId="33" applyNumberFormat="1" applyFont="1" applyFill="1" applyBorder="1" applyAlignment="1">
      <alignment horizontal="center"/>
      <protection/>
    </xf>
    <xf numFmtId="49" fontId="2" fillId="33" borderId="12" xfId="33" applyNumberFormat="1" applyFont="1" applyFill="1" applyBorder="1" applyAlignment="1">
      <alignment horizontal="center"/>
      <protection/>
    </xf>
    <xf numFmtId="3" fontId="2" fillId="33" borderId="11" xfId="33" applyNumberFormat="1" applyFont="1" applyFill="1" applyBorder="1" applyAlignment="1">
      <alignment/>
      <protection/>
    </xf>
    <xf numFmtId="164" fontId="2" fillId="33" borderId="10" xfId="33" applyNumberFormat="1" applyFont="1" applyFill="1" applyBorder="1" applyAlignment="1">
      <alignment horizontal="center"/>
      <protection/>
    </xf>
    <xf numFmtId="2" fontId="2" fillId="33" borderId="14" xfId="33" applyNumberFormat="1" applyFont="1" applyFill="1" applyBorder="1" applyAlignment="1">
      <alignment horizontal="center"/>
      <protection/>
    </xf>
    <xf numFmtId="164" fontId="2" fillId="33" borderId="11" xfId="33" applyNumberFormat="1" applyFont="1" applyFill="1" applyBorder="1" applyAlignment="1">
      <alignment horizontal="center"/>
      <protection/>
    </xf>
    <xf numFmtId="2" fontId="2" fillId="33" borderId="15" xfId="33" applyNumberFormat="1" applyFont="1" applyFill="1" applyBorder="1" applyAlignment="1">
      <alignment horizontal="center"/>
      <protection/>
    </xf>
    <xf numFmtId="164" fontId="2" fillId="33" borderId="11" xfId="33" applyNumberFormat="1" applyFont="1" applyFill="1" applyBorder="1" applyAlignment="1">
      <alignment/>
      <protection/>
    </xf>
    <xf numFmtId="2" fontId="2" fillId="33" borderId="16" xfId="33" applyNumberFormat="1" applyFont="1" applyFill="1" applyBorder="1" applyAlignment="1">
      <alignment horizontal="center"/>
      <protection/>
    </xf>
    <xf numFmtId="2" fontId="2" fillId="33" borderId="17" xfId="33" applyNumberFormat="1" applyFont="1" applyFill="1" applyBorder="1" applyAlignment="1">
      <alignment horizontal="center"/>
      <protection/>
    </xf>
    <xf numFmtId="49" fontId="2" fillId="33" borderId="18" xfId="33" applyNumberFormat="1" applyFont="1" applyFill="1" applyBorder="1" applyAlignment="1">
      <alignment horizontal="center"/>
      <protection/>
    </xf>
    <xf numFmtId="4" fontId="2" fillId="33" borderId="16" xfId="33" applyNumberFormat="1" applyFont="1" applyFill="1" applyBorder="1" applyAlignment="1">
      <alignment/>
      <protection/>
    </xf>
    <xf numFmtId="4" fontId="2" fillId="33" borderId="17" xfId="33" applyNumberFormat="1" applyFont="1" applyFill="1" applyBorder="1" applyAlignment="1">
      <alignment/>
      <protection/>
    </xf>
    <xf numFmtId="3" fontId="3" fillId="34" borderId="19" xfId="33" applyNumberFormat="1" applyFont="1" applyFill="1" applyBorder="1" applyAlignment="1">
      <alignment horizontal="left"/>
      <protection/>
    </xf>
    <xf numFmtId="3" fontId="2" fillId="33" borderId="16" xfId="33" applyNumberFormat="1" applyFont="1" applyFill="1" applyBorder="1" applyAlignment="1">
      <alignment/>
      <protection/>
    </xf>
    <xf numFmtId="164" fontId="2" fillId="33" borderId="16" xfId="33" applyNumberFormat="1" applyFont="1" applyFill="1" applyBorder="1" applyAlignment="1">
      <alignment/>
      <protection/>
    </xf>
    <xf numFmtId="3" fontId="2" fillId="33" borderId="16" xfId="33" applyNumberFormat="1" applyFont="1" applyFill="1" applyBorder="1" applyAlignment="1">
      <alignment horizontal="left"/>
      <protection/>
    </xf>
    <xf numFmtId="49" fontId="2" fillId="33" borderId="11" xfId="33" applyNumberFormat="1" applyFont="1" applyFill="1" applyBorder="1" applyAlignment="1">
      <alignment horizontal="center"/>
      <protection/>
    </xf>
    <xf numFmtId="49" fontId="2" fillId="33" borderId="17" xfId="33" applyNumberFormat="1" applyFont="1" applyFill="1" applyBorder="1" applyAlignment="1">
      <alignment horizontal="center"/>
      <protection/>
    </xf>
    <xf numFmtId="49" fontId="2" fillId="33" borderId="15" xfId="33" applyNumberFormat="1" applyFont="1" applyFill="1" applyBorder="1" applyAlignment="1">
      <alignment horizontal="center"/>
      <protection/>
    </xf>
    <xf numFmtId="1" fontId="2" fillId="33" borderId="18" xfId="33" applyNumberFormat="1" applyFont="1" applyFill="1" applyBorder="1" applyAlignment="1">
      <alignment horizontal="left"/>
      <protection/>
    </xf>
    <xf numFmtId="3" fontId="2" fillId="33" borderId="18" xfId="33" applyNumberFormat="1" applyFont="1" applyFill="1" applyBorder="1" applyAlignment="1">
      <alignment/>
      <protection/>
    </xf>
    <xf numFmtId="164" fontId="2" fillId="33" borderId="18" xfId="33" applyNumberFormat="1" applyFont="1" applyFill="1" applyBorder="1" applyAlignment="1">
      <alignment/>
      <protection/>
    </xf>
    <xf numFmtId="2" fontId="2" fillId="33" borderId="18" xfId="33" applyNumberFormat="1" applyFont="1" applyFill="1" applyBorder="1" applyAlignment="1">
      <alignment/>
      <protection/>
    </xf>
    <xf numFmtId="1" fontId="2" fillId="34" borderId="10" xfId="33" applyNumberFormat="1" applyFont="1" applyFill="1" applyBorder="1" applyAlignment="1">
      <alignment horizontal="left"/>
      <protection/>
    </xf>
    <xf numFmtId="3" fontId="2" fillId="34" borderId="12" xfId="33" applyNumberFormat="1" applyFont="1" applyFill="1" applyBorder="1" applyAlignment="1">
      <alignment horizontal="left"/>
      <protection/>
    </xf>
    <xf numFmtId="3" fontId="2" fillId="34" borderId="16" xfId="33" applyNumberFormat="1" applyFont="1" applyFill="1" applyBorder="1" applyAlignment="1">
      <alignment/>
      <protection/>
    </xf>
    <xf numFmtId="3" fontId="2" fillId="34" borderId="18" xfId="33" applyNumberFormat="1" applyFont="1" applyFill="1" applyBorder="1" applyAlignment="1">
      <alignment/>
      <protection/>
    </xf>
    <xf numFmtId="3" fontId="7" fillId="33" borderId="0" xfId="33" applyNumberFormat="1" applyFont="1" applyFill="1" applyAlignment="1">
      <alignment/>
      <protection/>
    </xf>
    <xf numFmtId="164" fontId="7" fillId="33" borderId="0" xfId="33" applyNumberFormat="1" applyFont="1" applyFill="1" applyAlignment="1">
      <alignment/>
      <protection/>
    </xf>
    <xf numFmtId="2" fontId="7" fillId="33" borderId="0" xfId="33" applyNumberFormat="1" applyFont="1" applyFill="1" applyAlignment="1">
      <alignment/>
      <protection/>
    </xf>
    <xf numFmtId="0" fontId="7" fillId="33" borderId="0" xfId="33" applyFont="1" applyFill="1" applyAlignment="1">
      <alignment/>
      <protection/>
    </xf>
    <xf numFmtId="3" fontId="7" fillId="33" borderId="0" xfId="33" applyNumberFormat="1" applyFont="1" applyFill="1" applyAlignment="1">
      <alignment horizontal="left"/>
      <protection/>
    </xf>
    <xf numFmtId="0" fontId="7" fillId="0" borderId="0" xfId="33" applyFont="1" applyAlignment="1">
      <alignment horizontal="left"/>
      <protection/>
    </xf>
    <xf numFmtId="0" fontId="3" fillId="33" borderId="0" xfId="33" applyFont="1" applyFill="1" applyAlignment="1">
      <alignment/>
      <protection/>
    </xf>
    <xf numFmtId="3" fontId="2" fillId="33" borderId="17" xfId="33" applyNumberFormat="1" applyFont="1" applyFill="1" applyBorder="1" applyAlignment="1">
      <alignment horizontal="right"/>
      <protection/>
    </xf>
    <xf numFmtId="3" fontId="2" fillId="33" borderId="17" xfId="33" applyNumberFormat="1" applyFont="1" applyFill="1" applyBorder="1" applyAlignment="1">
      <alignment/>
      <protection/>
    </xf>
    <xf numFmtId="3" fontId="2" fillId="33" borderId="11" xfId="33" applyNumberFormat="1" applyFont="1" applyFill="1" applyBorder="1" applyAlignment="1">
      <alignment horizontal="right"/>
      <protection/>
    </xf>
    <xf numFmtId="3" fontId="2" fillId="33" borderId="15" xfId="33" applyNumberFormat="1" applyFont="1" applyFill="1" applyBorder="1" applyAlignment="1">
      <alignment horizontal="center"/>
      <protection/>
    </xf>
    <xf numFmtId="3" fontId="2" fillId="33" borderId="15" xfId="33" applyNumberFormat="1" applyFont="1" applyFill="1" applyBorder="1" applyAlignment="1" applyProtection="1">
      <alignment horizontal="center"/>
      <protection/>
    </xf>
    <xf numFmtId="2" fontId="2" fillId="33" borderId="0" xfId="33" applyNumberFormat="1" applyFont="1" applyFill="1" applyAlignment="1">
      <alignment horizontal="center"/>
      <protection/>
    </xf>
    <xf numFmtId="164" fontId="2" fillId="33" borderId="0" xfId="33" applyNumberFormat="1" applyFont="1" applyFill="1" applyAlignment="1">
      <alignment horizontal="center"/>
      <protection/>
    </xf>
    <xf numFmtId="4" fontId="2" fillId="33" borderId="15" xfId="33" applyNumberFormat="1" applyFont="1" applyFill="1" applyBorder="1" applyAlignment="1">
      <alignment horizontal="center"/>
      <protection/>
    </xf>
    <xf numFmtId="2" fontId="2" fillId="33" borderId="15" xfId="33" applyNumberFormat="1" applyFont="1" applyFill="1" applyBorder="1" applyAlignment="1" applyProtection="1">
      <alignment horizontal="center"/>
      <protection/>
    </xf>
    <xf numFmtId="3" fontId="2" fillId="33" borderId="16" xfId="33" applyNumberFormat="1" applyFont="1" applyFill="1" applyBorder="1" applyAlignment="1">
      <alignment horizontal="center"/>
      <protection/>
    </xf>
    <xf numFmtId="2" fontId="2" fillId="33" borderId="18" xfId="33" applyNumberFormat="1" applyFont="1" applyFill="1" applyBorder="1" applyAlignment="1">
      <alignment horizontal="center"/>
      <protection/>
    </xf>
    <xf numFmtId="164" fontId="2" fillId="33" borderId="18" xfId="33" applyNumberFormat="1" applyFont="1" applyFill="1" applyBorder="1" applyAlignment="1">
      <alignment horizontal="center"/>
      <protection/>
    </xf>
    <xf numFmtId="2" fontId="2" fillId="34" borderId="16" xfId="33" applyNumberFormat="1" applyFont="1" applyFill="1" applyBorder="1" applyAlignment="1">
      <alignment horizontal="center"/>
      <protection/>
    </xf>
    <xf numFmtId="164" fontId="2" fillId="34" borderId="14" xfId="33" applyNumberFormat="1" applyFont="1" applyFill="1" applyBorder="1" applyAlignment="1">
      <alignment horizontal="center"/>
      <protection/>
    </xf>
    <xf numFmtId="2" fontId="2" fillId="34" borderId="18" xfId="33" applyNumberFormat="1" applyFont="1" applyFill="1" applyBorder="1" applyAlignment="1">
      <alignment horizontal="center"/>
      <protection/>
    </xf>
    <xf numFmtId="164" fontId="2" fillId="34" borderId="13" xfId="33" applyNumberFormat="1" applyFont="1" applyFill="1" applyBorder="1" applyAlignment="1">
      <alignment horizontal="center"/>
      <protection/>
    </xf>
    <xf numFmtId="4" fontId="2" fillId="33" borderId="16" xfId="33" applyNumberFormat="1" applyFont="1" applyFill="1" applyBorder="1" applyAlignment="1">
      <alignment horizontal="center"/>
      <protection/>
    </xf>
    <xf numFmtId="164" fontId="2" fillId="33" borderId="16" xfId="33" applyNumberFormat="1" applyFont="1" applyFill="1" applyBorder="1" applyAlignment="1">
      <alignment horizontal="center"/>
      <protection/>
    </xf>
    <xf numFmtId="2" fontId="7" fillId="33" borderId="0" xfId="33" applyNumberFormat="1" applyFont="1" applyFill="1" applyAlignment="1">
      <alignment horizontal="center"/>
      <protection/>
    </xf>
    <xf numFmtId="164" fontId="7" fillId="33" borderId="0" xfId="33" applyNumberFormat="1" applyFont="1" applyFill="1" applyAlignment="1">
      <alignment horizontal="center"/>
      <protection/>
    </xf>
    <xf numFmtId="0" fontId="6" fillId="33" borderId="0" xfId="33" applyFont="1" applyFill="1" applyBorder="1" applyAlignment="1">
      <alignment/>
      <protection/>
    </xf>
    <xf numFmtId="3" fontId="6" fillId="34" borderId="11" xfId="33" applyNumberFormat="1" applyFont="1" applyFill="1" applyBorder="1" applyAlignment="1">
      <alignment/>
      <protection/>
    </xf>
    <xf numFmtId="43" fontId="6" fillId="34" borderId="11" xfId="47" applyFont="1" applyFill="1" applyBorder="1" applyAlignment="1">
      <alignment/>
    </xf>
    <xf numFmtId="1" fontId="6" fillId="34" borderId="11" xfId="33" applyNumberFormat="1" applyFont="1" applyFill="1" applyBorder="1" applyAlignment="1" applyProtection="1">
      <alignment horizontal="center"/>
      <protection locked="0"/>
    </xf>
    <xf numFmtId="2" fontId="6" fillId="34" borderId="17" xfId="33" applyNumberFormat="1" applyFont="1" applyFill="1" applyBorder="1" applyAlignment="1" applyProtection="1">
      <alignment horizontal="center"/>
      <protection locked="0"/>
    </xf>
    <xf numFmtId="3" fontId="2" fillId="0" borderId="17" xfId="33" applyNumberFormat="1" applyFont="1" applyFill="1" applyBorder="1" applyAlignment="1" applyProtection="1">
      <alignment horizontal="right"/>
      <protection locked="0"/>
    </xf>
    <xf numFmtId="4" fontId="2" fillId="0" borderId="17" xfId="33" applyNumberFormat="1" applyFont="1" applyFill="1" applyBorder="1" applyAlignment="1" applyProtection="1">
      <alignment horizontal="right"/>
      <protection locked="0"/>
    </xf>
    <xf numFmtId="0" fontId="2" fillId="0" borderId="0" xfId="33" applyNumberFormat="1" applyFont="1" applyFill="1" applyBorder="1" applyAlignment="1" applyProtection="1">
      <alignment horizontal="center"/>
      <protection locked="0"/>
    </xf>
    <xf numFmtId="2" fontId="2" fillId="0" borderId="17" xfId="33" applyNumberFormat="1" applyFont="1" applyFill="1" applyBorder="1" applyAlignment="1" applyProtection="1">
      <alignment horizontal="center"/>
      <protection locked="0"/>
    </xf>
    <xf numFmtId="3" fontId="2" fillId="33" borderId="11" xfId="33" applyNumberFormat="1" applyFont="1" applyFill="1" applyBorder="1" applyAlignment="1">
      <alignment/>
      <protection/>
    </xf>
    <xf numFmtId="3" fontId="2" fillId="33" borderId="17" xfId="33" applyNumberFormat="1" applyFont="1" applyFill="1" applyBorder="1" applyAlignment="1">
      <alignment horizontal="right"/>
      <protection/>
    </xf>
    <xf numFmtId="3" fontId="2" fillId="33" borderId="15" xfId="33" applyNumberFormat="1" applyFont="1" applyFill="1" applyBorder="1" applyAlignment="1">
      <alignment horizontal="center"/>
      <protection/>
    </xf>
    <xf numFmtId="2" fontId="2" fillId="33" borderId="15" xfId="33" applyNumberFormat="1" applyFont="1" applyFill="1" applyBorder="1" applyAlignment="1">
      <alignment horizontal="center"/>
      <protection/>
    </xf>
    <xf numFmtId="0" fontId="2" fillId="0" borderId="17" xfId="33" applyNumberFormat="1" applyFont="1" applyFill="1" applyBorder="1" applyAlignment="1" applyProtection="1">
      <alignment horizontal="center"/>
      <protection locked="0"/>
    </xf>
    <xf numFmtId="2" fontId="2" fillId="33" borderId="15" xfId="33" applyNumberFormat="1" applyFont="1" applyFill="1" applyBorder="1" applyAlignment="1" applyProtection="1">
      <alignment horizontal="center"/>
      <protection/>
    </xf>
    <xf numFmtId="3" fontId="3" fillId="34" borderId="19" xfId="33" applyNumberFormat="1" applyFont="1" applyFill="1" applyBorder="1" applyAlignment="1">
      <alignment/>
      <protection/>
    </xf>
    <xf numFmtId="43" fontId="3" fillId="34" borderId="19" xfId="47" applyFont="1" applyFill="1" applyBorder="1" applyAlignment="1">
      <alignment/>
    </xf>
    <xf numFmtId="1" fontId="3" fillId="34" borderId="20" xfId="33" applyNumberFormat="1" applyFont="1" applyFill="1" applyBorder="1" applyAlignment="1" applyProtection="1">
      <alignment horizontal="center"/>
      <protection locked="0"/>
    </xf>
    <xf numFmtId="2" fontId="3" fillId="34" borderId="20" xfId="33" applyNumberFormat="1" applyFont="1" applyFill="1" applyBorder="1" applyAlignment="1" applyProtection="1">
      <alignment horizontal="center"/>
      <protection locked="0"/>
    </xf>
    <xf numFmtId="3" fontId="2" fillId="33" borderId="16" xfId="33" applyNumberFormat="1" applyFont="1" applyFill="1" applyBorder="1" applyAlignment="1">
      <alignment/>
      <protection/>
    </xf>
    <xf numFmtId="3" fontId="2" fillId="33" borderId="16" xfId="33" applyNumberFormat="1" applyFont="1" applyFill="1" applyBorder="1" applyAlignment="1">
      <alignment horizontal="center"/>
      <protection/>
    </xf>
    <xf numFmtId="2" fontId="2" fillId="33" borderId="16" xfId="33" applyNumberFormat="1" applyFont="1" applyFill="1" applyBorder="1" applyAlignment="1">
      <alignment horizontal="center"/>
      <protection/>
    </xf>
    <xf numFmtId="3" fontId="6" fillId="34" borderId="11" xfId="33" applyNumberFormat="1" applyFont="1" applyFill="1" applyBorder="1" applyAlignment="1">
      <alignment horizontal="left"/>
      <protection/>
    </xf>
    <xf numFmtId="1" fontId="2" fillId="0" borderId="17" xfId="33" applyNumberFormat="1" applyFont="1" applyFill="1" applyBorder="1" applyAlignment="1" applyProtection="1">
      <alignment horizontal="center"/>
      <protection locked="0"/>
    </xf>
    <xf numFmtId="1" fontId="2" fillId="33" borderId="15" xfId="33" applyNumberFormat="1" applyFont="1" applyFill="1" applyBorder="1" applyAlignment="1">
      <alignment horizontal="center"/>
      <protection/>
    </xf>
    <xf numFmtId="165" fontId="2" fillId="33" borderId="17" xfId="47" applyNumberFormat="1" applyFont="1" applyFill="1" applyBorder="1" applyAlignment="1">
      <alignment horizontal="center"/>
    </xf>
    <xf numFmtId="165" fontId="2" fillId="33" borderId="17" xfId="47" applyNumberFormat="1" applyFont="1" applyFill="1" applyBorder="1" applyAlignment="1">
      <alignment/>
    </xf>
    <xf numFmtId="165" fontId="2" fillId="0" borderId="17" xfId="47" applyNumberFormat="1" applyFont="1" applyFill="1" applyBorder="1" applyAlignment="1" applyProtection="1">
      <alignment horizontal="right"/>
      <protection locked="0"/>
    </xf>
    <xf numFmtId="165" fontId="2" fillId="33" borderId="17" xfId="47" applyNumberFormat="1" applyFont="1" applyFill="1" applyBorder="1" applyAlignment="1">
      <alignment horizontal="right"/>
    </xf>
    <xf numFmtId="165" fontId="3" fillId="34" borderId="19" xfId="47" applyNumberFormat="1" applyFont="1" applyFill="1" applyBorder="1" applyAlignment="1">
      <alignment/>
    </xf>
    <xf numFmtId="165" fontId="2" fillId="33" borderId="16" xfId="47" applyNumberFormat="1" applyFont="1" applyFill="1" applyBorder="1" applyAlignment="1">
      <alignment/>
    </xf>
    <xf numFmtId="165" fontId="2" fillId="33" borderId="17" xfId="47" applyNumberFormat="1" applyFont="1" applyFill="1" applyBorder="1" applyAlignment="1">
      <alignment/>
    </xf>
    <xf numFmtId="165" fontId="2" fillId="33" borderId="18" xfId="47" applyNumberFormat="1" applyFont="1" applyFill="1" applyBorder="1" applyAlignment="1">
      <alignment/>
    </xf>
    <xf numFmtId="165" fontId="2" fillId="34" borderId="16" xfId="47" applyNumberFormat="1" applyFont="1" applyFill="1" applyBorder="1" applyAlignment="1">
      <alignment/>
    </xf>
    <xf numFmtId="165" fontId="6" fillId="34" borderId="11" xfId="47" applyNumberFormat="1" applyFont="1" applyFill="1" applyBorder="1" applyAlignment="1">
      <alignment/>
    </xf>
    <xf numFmtId="165" fontId="2" fillId="34" borderId="18" xfId="47" applyNumberFormat="1" applyFont="1" applyFill="1" applyBorder="1" applyAlignment="1">
      <alignment/>
    </xf>
    <xf numFmtId="0" fontId="0" fillId="33" borderId="0" xfId="33" applyFont="1" applyFill="1" applyAlignment="1">
      <alignment/>
      <protection/>
    </xf>
    <xf numFmtId="166" fontId="2" fillId="33" borderId="17" xfId="33" applyNumberFormat="1" applyFont="1" applyFill="1" applyBorder="1" applyAlignment="1" applyProtection="1">
      <alignment horizontal="right"/>
      <protection locked="0"/>
    </xf>
    <xf numFmtId="166" fontId="2" fillId="33" borderId="0" xfId="33" applyNumberFormat="1" applyFont="1" applyFill="1" applyBorder="1" applyAlignment="1" applyProtection="1">
      <alignment horizontal="center"/>
      <protection locked="0"/>
    </xf>
    <xf numFmtId="166" fontId="2" fillId="33" borderId="17" xfId="33" applyNumberFormat="1" applyFont="1" applyFill="1" applyBorder="1" applyAlignment="1" applyProtection="1">
      <alignment horizontal="center"/>
      <protection locked="0"/>
    </xf>
    <xf numFmtId="164" fontId="2" fillId="34" borderId="16" xfId="33" applyNumberFormat="1" applyFont="1" applyFill="1" applyBorder="1" applyAlignment="1">
      <alignment horizontal="center"/>
      <protection/>
    </xf>
    <xf numFmtId="164" fontId="2" fillId="34" borderId="18" xfId="33" applyNumberFormat="1" applyFont="1" applyFill="1" applyBorder="1" applyAlignment="1">
      <alignment horizontal="center"/>
      <protection/>
    </xf>
    <xf numFmtId="3" fontId="2" fillId="34" borderId="10" xfId="33" applyNumberFormat="1" applyFont="1" applyFill="1" applyBorder="1" applyAlignment="1">
      <alignment horizontal="left"/>
      <protection/>
    </xf>
    <xf numFmtId="3" fontId="2" fillId="34" borderId="10" xfId="33" applyNumberFormat="1" applyFont="1" applyFill="1" applyBorder="1" applyAlignment="1">
      <alignment horizontal="center"/>
      <protection/>
    </xf>
    <xf numFmtId="164" fontId="2" fillId="34" borderId="10" xfId="33" applyNumberFormat="1" applyFont="1" applyFill="1" applyBorder="1" applyAlignment="1">
      <alignment horizontal="center"/>
      <protection/>
    </xf>
    <xf numFmtId="2" fontId="2" fillId="34" borderId="14" xfId="33" applyNumberFormat="1" applyFont="1" applyFill="1" applyBorder="1" applyAlignment="1">
      <alignment horizontal="center"/>
      <protection/>
    </xf>
    <xf numFmtId="3" fontId="2" fillId="34" borderId="11" xfId="33" applyNumberFormat="1" applyFont="1" applyFill="1" applyBorder="1" applyAlignment="1">
      <alignment horizontal="left"/>
      <protection/>
    </xf>
    <xf numFmtId="3" fontId="2" fillId="34" borderId="11" xfId="33" applyNumberFormat="1" applyFont="1" applyFill="1" applyBorder="1" applyAlignment="1">
      <alignment horizontal="center"/>
      <protection/>
    </xf>
    <xf numFmtId="164" fontId="2" fillId="34" borderId="11" xfId="33" applyNumberFormat="1" applyFont="1" applyFill="1" applyBorder="1" applyAlignment="1">
      <alignment horizontal="center"/>
      <protection/>
    </xf>
    <xf numFmtId="2" fontId="2" fillId="34" borderId="17" xfId="33" applyNumberFormat="1" applyFont="1" applyFill="1" applyBorder="1" applyAlignment="1">
      <alignment horizontal="center"/>
      <protection/>
    </xf>
    <xf numFmtId="2" fontId="2" fillId="34" borderId="15" xfId="33" applyNumberFormat="1" applyFont="1" applyFill="1" applyBorder="1" applyAlignment="1">
      <alignment horizontal="center"/>
      <protection/>
    </xf>
    <xf numFmtId="164" fontId="2" fillId="34" borderId="15" xfId="33" applyNumberFormat="1" applyFont="1" applyFill="1" applyBorder="1" applyAlignment="1">
      <alignment horizontal="center"/>
      <protection/>
    </xf>
    <xf numFmtId="49" fontId="2" fillId="34" borderId="12" xfId="33" applyNumberFormat="1" applyFont="1" applyFill="1" applyBorder="1" applyAlignment="1">
      <alignment horizontal="center"/>
      <protection/>
    </xf>
    <xf numFmtId="49" fontId="2" fillId="34" borderId="18" xfId="33" applyNumberFormat="1" applyFont="1" applyFill="1" applyBorder="1" applyAlignment="1">
      <alignment horizontal="center"/>
      <protection/>
    </xf>
    <xf numFmtId="49" fontId="2" fillId="34" borderId="13" xfId="33" applyNumberFormat="1" applyFont="1" applyFill="1" applyBorder="1" applyAlignment="1">
      <alignment horizontal="center"/>
      <protection/>
    </xf>
    <xf numFmtId="1" fontId="6" fillId="34" borderId="17" xfId="33" applyNumberFormat="1" applyFont="1" applyFill="1" applyBorder="1" applyAlignment="1" applyProtection="1">
      <alignment horizontal="center"/>
      <protection locked="0"/>
    </xf>
    <xf numFmtId="165" fontId="2" fillId="33" borderId="17" xfId="47" applyNumberFormat="1" applyFont="1" applyFill="1" applyBorder="1" applyAlignment="1" applyProtection="1">
      <alignment horizontal="right"/>
      <protection locked="0"/>
    </xf>
    <xf numFmtId="3" fontId="2" fillId="33" borderId="17" xfId="33" applyNumberFormat="1" applyFont="1" applyFill="1" applyBorder="1" applyAlignment="1" applyProtection="1">
      <alignment horizontal="right"/>
      <protection locked="0"/>
    </xf>
    <xf numFmtId="0" fontId="2" fillId="33" borderId="0" xfId="33" applyNumberFormat="1" applyFont="1" applyFill="1" applyBorder="1" applyAlignment="1" applyProtection="1">
      <alignment horizontal="center"/>
      <protection locked="0"/>
    </xf>
    <xf numFmtId="2" fontId="2" fillId="33" borderId="17" xfId="33" applyNumberFormat="1" applyFont="1" applyFill="1" applyBorder="1" applyAlignment="1" applyProtection="1">
      <alignment horizontal="center"/>
      <protection locked="0"/>
    </xf>
    <xf numFmtId="3" fontId="3" fillId="33" borderId="0" xfId="33" applyNumberFormat="1" applyFont="1" applyFill="1" applyAlignment="1">
      <alignment horizontal="left"/>
      <protection/>
    </xf>
    <xf numFmtId="1" fontId="2" fillId="33" borderId="11" xfId="33" applyNumberFormat="1" applyFont="1" applyFill="1" applyBorder="1" applyAlignment="1">
      <alignment horizontal="left"/>
      <protection/>
    </xf>
    <xf numFmtId="164" fontId="2" fillId="33" borderId="17" xfId="33" applyNumberFormat="1" applyFont="1" applyFill="1" applyBorder="1" applyAlignment="1">
      <alignment horizontal="center"/>
      <protection/>
    </xf>
    <xf numFmtId="3" fontId="8" fillId="33" borderId="0" xfId="33" applyNumberFormat="1" applyFont="1" applyFill="1" applyAlignment="1">
      <alignment horizontal="left"/>
      <protection/>
    </xf>
    <xf numFmtId="3" fontId="2" fillId="33" borderId="17" xfId="33" applyNumberFormat="1" applyFont="1" applyFill="1" applyBorder="1" applyAlignment="1">
      <alignment/>
      <protection/>
    </xf>
    <xf numFmtId="3" fontId="2" fillId="33" borderId="0" xfId="33" applyNumberFormat="1" applyFont="1" applyFill="1" applyBorder="1" applyAlignment="1">
      <alignment/>
      <protection/>
    </xf>
    <xf numFmtId="0" fontId="2" fillId="33" borderId="17" xfId="33" applyFont="1" applyFill="1" applyBorder="1" applyAlignment="1">
      <alignment horizontal="center"/>
      <protection/>
    </xf>
    <xf numFmtId="3" fontId="2" fillId="33" borderId="0" xfId="33" applyNumberFormat="1" applyFont="1" applyFill="1" applyBorder="1" applyAlignment="1">
      <alignment horizontal="right"/>
      <protection/>
    </xf>
    <xf numFmtId="0" fontId="2" fillId="33" borderId="17" xfId="33" applyNumberFormat="1" applyFont="1" applyFill="1" applyBorder="1" applyAlignment="1" applyProtection="1">
      <alignment horizontal="right"/>
      <protection locked="0"/>
    </xf>
    <xf numFmtId="3" fontId="2" fillId="33" borderId="0" xfId="33" applyNumberFormat="1" applyFont="1" applyFill="1" applyBorder="1" applyAlignment="1" applyProtection="1">
      <alignment horizontal="right"/>
      <protection locked="0"/>
    </xf>
    <xf numFmtId="0" fontId="2" fillId="33" borderId="17" xfId="33" applyNumberFormat="1" applyFont="1" applyFill="1" applyBorder="1" applyAlignment="1" applyProtection="1">
      <alignment horizontal="center"/>
      <protection locked="0"/>
    </xf>
    <xf numFmtId="2" fontId="2" fillId="33" borderId="21" xfId="33" applyNumberFormat="1" applyFont="1" applyFill="1" applyBorder="1" applyAlignment="1" applyProtection="1">
      <alignment horizontal="center"/>
      <protection locked="0"/>
    </xf>
    <xf numFmtId="0" fontId="2" fillId="0" borderId="15" xfId="33" applyNumberFormat="1" applyFont="1" applyBorder="1" applyAlignment="1" applyProtection="1">
      <alignment horizontal="right"/>
      <protection locked="0"/>
    </xf>
    <xf numFmtId="3" fontId="2" fillId="0" borderId="0" xfId="33" applyNumberFormat="1" applyFont="1" applyBorder="1" applyAlignment="1" applyProtection="1">
      <alignment horizontal="right"/>
      <protection locked="0"/>
    </xf>
    <xf numFmtId="0" fontId="2" fillId="0" borderId="17" xfId="33" applyNumberFormat="1" applyFont="1" applyBorder="1" applyAlignment="1" applyProtection="1">
      <alignment horizontal="right"/>
      <protection locked="0"/>
    </xf>
    <xf numFmtId="0" fontId="2" fillId="0" borderId="17" xfId="33" applyNumberFormat="1" applyFont="1" applyBorder="1" applyAlignment="1" applyProtection="1">
      <alignment horizontal="center"/>
      <protection locked="0"/>
    </xf>
    <xf numFmtId="3" fontId="2" fillId="33" borderId="11" xfId="33" applyNumberFormat="1" applyFont="1" applyFill="1" applyBorder="1" applyAlignment="1">
      <alignment horizontal="right"/>
      <protection/>
    </xf>
    <xf numFmtId="165" fontId="2" fillId="33" borderId="17" xfId="47" applyNumberFormat="1" applyFont="1" applyFill="1" applyBorder="1" applyAlignment="1">
      <alignment horizontal="center"/>
    </xf>
    <xf numFmtId="3" fontId="2" fillId="33" borderId="17" xfId="33" applyNumberFormat="1" applyFont="1" applyFill="1" applyBorder="1" applyAlignment="1">
      <alignment horizontal="left"/>
      <protection/>
    </xf>
    <xf numFmtId="3" fontId="3" fillId="33" borderId="0" xfId="33" applyNumberFormat="1" applyFont="1" applyFill="1" applyAlignment="1">
      <alignment/>
      <protection/>
    </xf>
    <xf numFmtId="164" fontId="3" fillId="33" borderId="0" xfId="33" applyNumberFormat="1" applyFont="1" applyFill="1" applyAlignment="1">
      <alignment/>
      <protection/>
    </xf>
    <xf numFmtId="2" fontId="3" fillId="33" borderId="0" xfId="33" applyNumberFormat="1" applyFont="1" applyFill="1" applyAlignment="1">
      <alignment/>
      <protection/>
    </xf>
    <xf numFmtId="2" fontId="3" fillId="33" borderId="0" xfId="33" applyNumberFormat="1" applyFont="1" applyFill="1" applyAlignment="1">
      <alignment horizontal="center"/>
      <protection/>
    </xf>
    <xf numFmtId="164" fontId="3" fillId="33" borderId="0" xfId="33" applyNumberFormat="1" applyFont="1" applyFill="1" applyAlignment="1">
      <alignment horizontal="center"/>
      <protection/>
    </xf>
    <xf numFmtId="0" fontId="5" fillId="33" borderId="0" xfId="33" applyFont="1" applyFill="1" applyAlignment="1">
      <alignment/>
      <protection/>
    </xf>
    <xf numFmtId="0" fontId="5" fillId="0" borderId="0" xfId="33" applyFont="1" applyAlignment="1">
      <alignment/>
      <protection/>
    </xf>
    <xf numFmtId="1" fontId="2" fillId="33" borderId="17" xfId="33" applyNumberFormat="1" applyFont="1" applyFill="1" applyBorder="1" applyAlignment="1" applyProtection="1">
      <alignment horizontal="center"/>
      <protection locked="0"/>
    </xf>
    <xf numFmtId="3" fontId="2" fillId="0" borderId="0" xfId="33" applyNumberFormat="1" applyFont="1" applyAlignment="1" applyProtection="1">
      <alignment horizontal="right"/>
      <protection locked="0"/>
    </xf>
    <xf numFmtId="3" fontId="3" fillId="33" borderId="11" xfId="33" applyNumberFormat="1" applyFont="1" applyFill="1" applyBorder="1" applyAlignment="1">
      <alignment/>
      <protection/>
    </xf>
    <xf numFmtId="1" fontId="3" fillId="33" borderId="15" xfId="33" applyNumberFormat="1" applyFont="1" applyFill="1" applyBorder="1" applyAlignment="1" applyProtection="1">
      <alignment horizontal="center"/>
      <protection locked="0"/>
    </xf>
    <xf numFmtId="2" fontId="3" fillId="33" borderId="15" xfId="33" applyNumberFormat="1" applyFont="1" applyFill="1" applyBorder="1" applyAlignment="1" applyProtection="1">
      <alignment horizontal="center"/>
      <protection locked="0"/>
    </xf>
    <xf numFmtId="3" fontId="3" fillId="33" borderId="11" xfId="33" applyNumberFormat="1" applyFont="1" applyFill="1" applyBorder="1" applyAlignment="1">
      <alignment horizontal="right"/>
      <protection/>
    </xf>
    <xf numFmtId="3" fontId="3" fillId="33" borderId="0" xfId="33" applyNumberFormat="1" applyFont="1" applyFill="1" applyBorder="1" applyAlignment="1">
      <alignment horizontal="right"/>
      <protection/>
    </xf>
    <xf numFmtId="165" fontId="3" fillId="33" borderId="16" xfId="47" applyNumberFormat="1" applyFont="1" applyFill="1" applyBorder="1" applyAlignment="1">
      <alignment/>
    </xf>
    <xf numFmtId="165" fontId="3" fillId="33" borderId="17" xfId="47" applyNumberFormat="1" applyFont="1" applyFill="1" applyBorder="1" applyAlignment="1">
      <alignment/>
    </xf>
    <xf numFmtId="3" fontId="3" fillId="33" borderId="17" xfId="33" applyNumberFormat="1" applyFont="1" applyFill="1" applyBorder="1" applyAlignment="1">
      <alignment horizontal="right"/>
      <protection/>
    </xf>
    <xf numFmtId="165" fontId="3" fillId="33" borderId="18" xfId="47" applyNumberFormat="1" applyFont="1" applyFill="1" applyBorder="1" applyAlignment="1">
      <alignment/>
    </xf>
    <xf numFmtId="2" fontId="3" fillId="33" borderId="16" xfId="33" applyNumberFormat="1" applyFont="1" applyFill="1" applyBorder="1" applyAlignment="1" applyProtection="1">
      <alignment horizontal="center"/>
      <protection locked="0"/>
    </xf>
    <xf numFmtId="2" fontId="3" fillId="33" borderId="17" xfId="33" applyNumberFormat="1" applyFont="1" applyFill="1" applyBorder="1" applyAlignment="1" applyProtection="1">
      <alignment horizontal="center"/>
      <protection locked="0"/>
    </xf>
    <xf numFmtId="165" fontId="2" fillId="33" borderId="18" xfId="47" applyNumberFormat="1" applyFont="1" applyFill="1" applyBorder="1" applyAlignment="1">
      <alignment/>
    </xf>
    <xf numFmtId="2" fontId="2" fillId="33" borderId="17" xfId="33" applyNumberFormat="1" applyFont="1" applyFill="1" applyBorder="1" applyAlignment="1">
      <alignment horizontal="center"/>
      <protection/>
    </xf>
    <xf numFmtId="4" fontId="2" fillId="33" borderId="17" xfId="33" applyNumberFormat="1" applyFont="1" applyFill="1" applyBorder="1" applyAlignment="1">
      <alignment horizontal="center"/>
      <protection/>
    </xf>
    <xf numFmtId="4" fontId="2" fillId="0" borderId="15" xfId="33" applyNumberFormat="1" applyFont="1" applyBorder="1" applyAlignment="1" applyProtection="1">
      <alignment horizontal="center"/>
      <protection locked="0"/>
    </xf>
    <xf numFmtId="2" fontId="2" fillId="0" borderId="15" xfId="33" applyNumberFormat="1" applyFont="1" applyBorder="1" applyAlignment="1" applyProtection="1">
      <alignment horizontal="center"/>
      <protection locked="0"/>
    </xf>
    <xf numFmtId="3" fontId="2" fillId="33" borderId="17" xfId="33" applyNumberFormat="1" applyFont="1" applyFill="1" applyBorder="1" applyAlignment="1">
      <alignment horizontal="center"/>
      <protection/>
    </xf>
    <xf numFmtId="3" fontId="2" fillId="0" borderId="15" xfId="33" applyNumberFormat="1" applyFont="1" applyBorder="1" applyAlignment="1" applyProtection="1">
      <alignment horizontal="right"/>
      <protection locked="0"/>
    </xf>
    <xf numFmtId="3" fontId="2" fillId="33" borderId="15" xfId="33" applyNumberFormat="1" applyFont="1" applyFill="1" applyBorder="1" applyAlignment="1">
      <alignment/>
      <protection/>
    </xf>
    <xf numFmtId="166" fontId="2" fillId="33" borderId="15" xfId="33" applyNumberFormat="1" applyFont="1" applyFill="1" applyBorder="1" applyAlignment="1" applyProtection="1">
      <alignment horizontal="center"/>
      <protection locked="0"/>
    </xf>
    <xf numFmtId="1" fontId="2" fillId="0" borderId="17" xfId="33" applyNumberFormat="1" applyFont="1" applyBorder="1" applyAlignment="1" applyProtection="1">
      <alignment horizontal="center"/>
      <protection locked="0"/>
    </xf>
    <xf numFmtId="166" fontId="2" fillId="33" borderId="15" xfId="33" applyNumberFormat="1" applyFont="1" applyFill="1" applyBorder="1" applyAlignment="1" applyProtection="1">
      <alignment horizontal="right"/>
      <protection locked="0"/>
    </xf>
    <xf numFmtId="3" fontId="2" fillId="0" borderId="17" xfId="33" applyNumberFormat="1" applyFont="1" applyBorder="1" applyAlignment="1" applyProtection="1">
      <alignment horizontal="right"/>
      <protection locked="0"/>
    </xf>
    <xf numFmtId="3" fontId="2" fillId="33" borderId="18" xfId="33" applyNumberFormat="1" applyFont="1" applyFill="1" applyBorder="1" applyAlignment="1">
      <alignment/>
      <protection/>
    </xf>
    <xf numFmtId="0" fontId="2" fillId="33" borderId="15" xfId="33" applyNumberFormat="1" applyFont="1" applyFill="1" applyBorder="1" applyAlignment="1" applyProtection="1">
      <alignment horizontal="center"/>
      <protection locked="0"/>
    </xf>
    <xf numFmtId="4" fontId="2" fillId="33" borderId="17" xfId="33" applyNumberFormat="1" applyFont="1" applyFill="1" applyBorder="1" applyAlignment="1" applyProtection="1">
      <alignment horizontal="center"/>
      <protection locked="0"/>
    </xf>
    <xf numFmtId="4" fontId="2" fillId="0" borderId="17" xfId="33" applyNumberFormat="1" applyFont="1" applyBorder="1" applyAlignment="1" applyProtection="1">
      <alignment horizontal="center"/>
      <protection locked="0"/>
    </xf>
    <xf numFmtId="2" fontId="2" fillId="0" borderId="17" xfId="33" applyNumberFormat="1" applyFont="1" applyBorder="1" applyAlignment="1" applyProtection="1">
      <alignment horizontal="center"/>
      <protection locked="0"/>
    </xf>
    <xf numFmtId="2" fontId="2" fillId="33" borderId="18" xfId="33" applyNumberFormat="1" applyFont="1" applyFill="1" applyBorder="1" applyAlignment="1" applyProtection="1">
      <alignment horizontal="center"/>
      <protection/>
    </xf>
    <xf numFmtId="3" fontId="2" fillId="33" borderId="15" xfId="33" applyNumberFormat="1" applyFont="1" applyFill="1" applyBorder="1" applyAlignment="1" applyProtection="1">
      <alignment horizontal="right"/>
      <protection locked="0"/>
    </xf>
    <xf numFmtId="165" fontId="2" fillId="33" borderId="15" xfId="47" applyNumberFormat="1" applyFont="1" applyFill="1" applyBorder="1" applyAlignment="1">
      <alignment horizontal="right"/>
    </xf>
    <xf numFmtId="165" fontId="3" fillId="33" borderId="11" xfId="47" applyNumberFormat="1" applyFont="1" applyFill="1" applyBorder="1" applyAlignment="1">
      <alignment/>
    </xf>
    <xf numFmtId="1" fontId="3" fillId="34" borderId="22" xfId="33" applyNumberFormat="1" applyFont="1" applyFill="1" applyBorder="1" applyAlignment="1" applyProtection="1">
      <alignment horizontal="center"/>
      <protection locked="0"/>
    </xf>
    <xf numFmtId="165" fontId="3" fillId="34" borderId="20" xfId="47" applyNumberFormat="1" applyFont="1" applyFill="1" applyBorder="1" applyAlignment="1">
      <alignment/>
    </xf>
    <xf numFmtId="0" fontId="3" fillId="33" borderId="17" xfId="47" applyNumberFormat="1" applyFont="1" applyFill="1" applyBorder="1" applyAlignment="1">
      <alignment/>
    </xf>
    <xf numFmtId="3" fontId="3" fillId="33" borderId="17" xfId="47" applyNumberFormat="1" applyFont="1" applyFill="1" applyBorder="1" applyAlignment="1">
      <alignment/>
    </xf>
    <xf numFmtId="0" fontId="2" fillId="33" borderId="0" xfId="33" applyNumberFormat="1" applyFont="1" applyFill="1" applyBorder="1" applyAlignment="1" applyProtection="1">
      <alignment horizontal="right"/>
      <protection locked="0"/>
    </xf>
    <xf numFmtId="49" fontId="2" fillId="33" borderId="14" xfId="33" applyNumberFormat="1" applyFont="1" applyFill="1" applyBorder="1" applyAlignment="1">
      <alignment horizontal="center"/>
      <protection/>
    </xf>
    <xf numFmtId="4" fontId="2" fillId="33" borderId="15" xfId="33" applyNumberFormat="1" applyFont="1" applyFill="1" applyBorder="1" applyAlignment="1" applyProtection="1">
      <alignment horizontal="center"/>
      <protection locked="0"/>
    </xf>
    <xf numFmtId="2" fontId="2" fillId="33" borderId="15" xfId="33" applyNumberFormat="1" applyFont="1" applyFill="1" applyBorder="1" applyAlignment="1" applyProtection="1">
      <alignment horizontal="center"/>
      <protection locked="0"/>
    </xf>
    <xf numFmtId="4" fontId="2" fillId="33" borderId="15" xfId="33" applyNumberFormat="1" applyFont="1" applyFill="1" applyBorder="1" applyAlignment="1">
      <alignment horizontal="center"/>
      <protection/>
    </xf>
    <xf numFmtId="0" fontId="2" fillId="33" borderId="11" xfId="33" applyNumberFormat="1" applyFont="1" applyFill="1" applyBorder="1" applyAlignment="1" applyProtection="1">
      <alignment/>
      <protection locked="0"/>
    </xf>
    <xf numFmtId="3" fontId="2" fillId="33" borderId="17" xfId="33" applyNumberFormat="1" applyFont="1" applyFill="1" applyBorder="1" applyAlignment="1" applyProtection="1">
      <alignment/>
      <protection locked="0"/>
    </xf>
    <xf numFmtId="0" fontId="2" fillId="0" borderId="17" xfId="33" applyNumberFormat="1" applyFont="1" applyBorder="1" applyAlignment="1" applyProtection="1">
      <alignment/>
      <protection locked="0"/>
    </xf>
    <xf numFmtId="3" fontId="2" fillId="0" borderId="0" xfId="33" applyNumberFormat="1" applyFont="1" applyBorder="1" applyAlignment="1" applyProtection="1">
      <alignment/>
      <protection locked="0"/>
    </xf>
    <xf numFmtId="165" fontId="2" fillId="33" borderId="17" xfId="47" applyNumberFormat="1" applyFont="1" applyFill="1" applyBorder="1" applyAlignment="1">
      <alignment horizontal="right"/>
    </xf>
    <xf numFmtId="3" fontId="2" fillId="33" borderId="17" xfId="47" applyNumberFormat="1" applyFont="1" applyFill="1" applyBorder="1" applyAlignment="1">
      <alignment horizontal="right"/>
    </xf>
    <xf numFmtId="165" fontId="2" fillId="33" borderId="18" xfId="47" applyNumberFormat="1" applyFont="1" applyFill="1" applyBorder="1" applyAlignment="1">
      <alignment horizontal="right"/>
    </xf>
    <xf numFmtId="165" fontId="3" fillId="34" borderId="19" xfId="47" applyNumberFormat="1" applyFont="1" applyFill="1" applyBorder="1" applyAlignment="1">
      <alignment horizontal="right"/>
    </xf>
    <xf numFmtId="3" fontId="2" fillId="0" borderId="17" xfId="33" applyNumberFormat="1" applyFont="1" applyBorder="1" applyAlignment="1" applyProtection="1">
      <alignment/>
      <protection locked="0"/>
    </xf>
    <xf numFmtId="1" fontId="2" fillId="33" borderId="17" xfId="33" applyNumberFormat="1" applyFont="1" applyFill="1" applyBorder="1" applyAlignment="1" applyProtection="1">
      <alignment horizontal="right"/>
      <protection locked="0"/>
    </xf>
    <xf numFmtId="1" fontId="2" fillId="33" borderId="0" xfId="33" applyNumberFormat="1" applyFont="1" applyFill="1" applyBorder="1" applyAlignment="1" applyProtection="1">
      <alignment horizontal="center"/>
      <protection locked="0"/>
    </xf>
    <xf numFmtId="1" fontId="2" fillId="33" borderId="11" xfId="33" applyNumberFormat="1" applyFont="1" applyFill="1" applyBorder="1" applyAlignment="1">
      <alignment/>
      <protection/>
    </xf>
    <xf numFmtId="1" fontId="2" fillId="33" borderId="15" xfId="33" applyNumberFormat="1" applyFont="1" applyFill="1" applyBorder="1" applyAlignment="1" applyProtection="1">
      <alignment horizontal="center"/>
      <protection locked="0"/>
    </xf>
    <xf numFmtId="2" fontId="2" fillId="33" borderId="15" xfId="33" applyNumberFormat="1" applyFont="1" applyFill="1" applyBorder="1" applyAlignment="1" applyProtection="1">
      <alignment horizontal="center"/>
      <protection locked="0"/>
    </xf>
    <xf numFmtId="1" fontId="2" fillId="33" borderId="11" xfId="33" applyNumberFormat="1" applyFont="1" applyFill="1" applyBorder="1" applyAlignment="1">
      <alignment horizontal="center"/>
      <protection/>
    </xf>
    <xf numFmtId="1" fontId="3" fillId="34" borderId="19" xfId="47" applyNumberFormat="1" applyFont="1" applyFill="1" applyBorder="1" applyAlignment="1">
      <alignment/>
    </xf>
    <xf numFmtId="3" fontId="2" fillId="33" borderId="0" xfId="33" applyNumberFormat="1" applyFont="1" applyFill="1" applyBorder="1" applyAlignment="1" applyProtection="1">
      <alignment horizontal="center"/>
      <protection locked="0"/>
    </xf>
    <xf numFmtId="3" fontId="2" fillId="33" borderId="17" xfId="33" applyNumberFormat="1" applyFont="1" applyFill="1" applyBorder="1" applyAlignment="1" applyProtection="1">
      <alignment horizontal="center"/>
      <protection locked="0"/>
    </xf>
    <xf numFmtId="0" fontId="2" fillId="33" borderId="17" xfId="33" applyFont="1" applyFill="1" applyBorder="1" applyAlignment="1">
      <alignment/>
      <protection/>
    </xf>
    <xf numFmtId="3" fontId="2" fillId="33" borderId="0" xfId="33" applyNumberFormat="1" applyFont="1" applyFill="1" applyAlignment="1">
      <alignment/>
      <protection/>
    </xf>
    <xf numFmtId="3" fontId="2" fillId="33" borderId="0" xfId="33" applyNumberFormat="1" applyFont="1" applyFill="1" applyBorder="1" applyAlignment="1">
      <alignment horizontal="center"/>
      <protection/>
    </xf>
    <xf numFmtId="4" fontId="2" fillId="33" borderId="17" xfId="33" applyNumberFormat="1" applyFont="1" applyFill="1" applyBorder="1" applyAlignment="1">
      <alignment horizontal="center"/>
      <protection/>
    </xf>
    <xf numFmtId="1" fontId="2" fillId="33" borderId="15" xfId="33" applyNumberFormat="1" applyFont="1" applyFill="1" applyBorder="1" applyAlignment="1" applyProtection="1">
      <alignment horizontal="center"/>
      <protection locked="0"/>
    </xf>
    <xf numFmtId="3" fontId="2" fillId="33" borderId="15" xfId="33" applyNumberFormat="1" applyFont="1" applyFill="1" applyBorder="1" applyAlignment="1" applyProtection="1">
      <alignment horizontal="center"/>
      <protection locked="0"/>
    </xf>
    <xf numFmtId="3" fontId="2" fillId="33" borderId="15" xfId="33" applyNumberFormat="1" applyFont="1" applyFill="1" applyBorder="1" applyAlignment="1" applyProtection="1">
      <alignment/>
      <protection locked="0"/>
    </xf>
    <xf numFmtId="165" fontId="2" fillId="33" borderId="17" xfId="47" applyNumberFormat="1" applyFont="1" applyFill="1" applyBorder="1" applyAlignment="1" applyProtection="1">
      <alignment horizontal="right"/>
      <protection locked="0"/>
    </xf>
    <xf numFmtId="1" fontId="3" fillId="33" borderId="16" xfId="33" applyNumberFormat="1" applyFont="1" applyFill="1" applyBorder="1" applyAlignment="1" applyProtection="1">
      <alignment horizontal="center"/>
      <protection locked="0"/>
    </xf>
    <xf numFmtId="3" fontId="3" fillId="35" borderId="19" xfId="33" applyNumberFormat="1" applyFont="1" applyFill="1" applyBorder="1" applyAlignment="1">
      <alignment horizontal="left"/>
      <protection/>
    </xf>
    <xf numFmtId="3" fontId="3" fillId="35" borderId="19" xfId="33" applyNumberFormat="1" applyFont="1" applyFill="1" applyBorder="1" applyAlignment="1">
      <alignment/>
      <protection/>
    </xf>
    <xf numFmtId="165" fontId="3" fillId="35" borderId="19" xfId="47" applyNumberFormat="1" applyFont="1" applyFill="1" applyBorder="1" applyAlignment="1">
      <alignment/>
    </xf>
    <xf numFmtId="1" fontId="3" fillId="35" borderId="20" xfId="33" applyNumberFormat="1" applyFont="1" applyFill="1" applyBorder="1" applyAlignment="1" applyProtection="1">
      <alignment horizontal="center"/>
      <protection locked="0"/>
    </xf>
    <xf numFmtId="2" fontId="3" fillId="35" borderId="20" xfId="33" applyNumberFormat="1" applyFont="1" applyFill="1" applyBorder="1" applyAlignment="1" applyProtection="1">
      <alignment horizontal="center"/>
      <protection locked="0"/>
    </xf>
    <xf numFmtId="3" fontId="3" fillId="33" borderId="13" xfId="33" applyNumberFormat="1" applyFont="1" applyFill="1" applyBorder="1" applyAlignment="1">
      <alignment horizontal="left"/>
      <protection/>
    </xf>
    <xf numFmtId="3" fontId="3" fillId="33" borderId="18" xfId="33" applyNumberFormat="1" applyFont="1" applyFill="1" applyBorder="1" applyAlignment="1">
      <alignment/>
      <protection/>
    </xf>
    <xf numFmtId="1" fontId="3" fillId="33" borderId="18" xfId="33" applyNumberFormat="1" applyFont="1" applyFill="1" applyBorder="1" applyAlignment="1" applyProtection="1">
      <alignment horizontal="center"/>
      <protection locked="0"/>
    </xf>
    <xf numFmtId="2" fontId="3" fillId="33" borderId="18" xfId="33" applyNumberFormat="1" applyFont="1" applyFill="1" applyBorder="1" applyAlignment="1" applyProtection="1">
      <alignment horizontal="center"/>
      <protection locked="0"/>
    </xf>
    <xf numFmtId="3" fontId="3" fillId="33" borderId="14" xfId="33" applyNumberFormat="1" applyFont="1" applyFill="1" applyBorder="1" applyAlignment="1">
      <alignment horizontal="left"/>
      <protection/>
    </xf>
    <xf numFmtId="3" fontId="3" fillId="33" borderId="16" xfId="33" applyNumberFormat="1" applyFont="1" applyFill="1" applyBorder="1" applyAlignment="1">
      <alignment/>
      <protection/>
    </xf>
    <xf numFmtId="3" fontId="2" fillId="33" borderId="0" xfId="33" applyNumberFormat="1" applyFont="1" applyFill="1" applyBorder="1" applyAlignment="1">
      <alignment horizontal="left"/>
      <protection/>
    </xf>
    <xf numFmtId="0" fontId="0" fillId="33" borderId="0" xfId="33" applyFont="1" applyFill="1" applyBorder="1" applyAlignment="1">
      <alignment/>
      <protection/>
    </xf>
    <xf numFmtId="3" fontId="3" fillId="33" borderId="15" xfId="33" applyNumberFormat="1" applyFont="1" applyFill="1" applyBorder="1" applyAlignment="1">
      <alignment horizontal="left"/>
      <protection/>
    </xf>
    <xf numFmtId="3" fontId="3" fillId="33" borderId="17" xfId="33" applyNumberFormat="1" applyFont="1" applyFill="1" applyBorder="1" applyAlignment="1">
      <alignment/>
      <protection/>
    </xf>
    <xf numFmtId="1" fontId="3" fillId="33" borderId="17" xfId="33" applyNumberFormat="1" applyFont="1" applyFill="1" applyBorder="1" applyAlignment="1" applyProtection="1">
      <alignment horizontal="center"/>
      <protection locked="0"/>
    </xf>
    <xf numFmtId="0" fontId="2" fillId="0" borderId="17" xfId="33" applyFont="1" applyBorder="1" applyAlignment="1">
      <alignment/>
      <protection/>
    </xf>
    <xf numFmtId="3" fontId="2" fillId="0" borderId="11" xfId="33" applyNumberFormat="1" applyFont="1" applyFill="1" applyBorder="1" applyAlignment="1">
      <alignment horizontal="left"/>
      <protection/>
    </xf>
    <xf numFmtId="3" fontId="2" fillId="0" borderId="0" xfId="33" applyNumberFormat="1" applyFont="1" applyFill="1" applyBorder="1" applyAlignment="1" applyProtection="1">
      <alignment horizontal="right"/>
      <protection locked="0"/>
    </xf>
    <xf numFmtId="165" fontId="2" fillId="0" borderId="17" xfId="47" applyNumberFormat="1" applyFont="1" applyFill="1" applyBorder="1" applyAlignment="1">
      <alignment horizontal="right"/>
    </xf>
    <xf numFmtId="0" fontId="2" fillId="0" borderId="0" xfId="33" applyFont="1" applyFill="1" applyAlignment="1">
      <alignment/>
      <protection/>
    </xf>
    <xf numFmtId="3" fontId="2" fillId="33" borderId="0" xfId="33" applyNumberFormat="1" applyFont="1" applyFill="1" applyAlignment="1" applyProtection="1">
      <alignment horizontal="right"/>
      <protection locked="0"/>
    </xf>
    <xf numFmtId="0" fontId="2" fillId="0" borderId="15" xfId="33" applyNumberFormat="1" applyFont="1" applyFill="1" applyBorder="1" applyAlignment="1" applyProtection="1">
      <alignment horizontal="center"/>
      <protection locked="0"/>
    </xf>
    <xf numFmtId="0" fontId="0" fillId="0" borderId="13" xfId="33" applyFont="1" applyFill="1" applyBorder="1" applyAlignment="1">
      <alignment/>
      <protection/>
    </xf>
    <xf numFmtId="0" fontId="0" fillId="0" borderId="18" xfId="33" applyFont="1" applyFill="1" applyBorder="1" applyAlignment="1">
      <alignment/>
      <protection/>
    </xf>
    <xf numFmtId="0" fontId="0" fillId="0" borderId="0" xfId="33" applyFont="1" applyFill="1" applyBorder="1" applyAlignment="1">
      <alignment/>
      <protection/>
    </xf>
    <xf numFmtId="3" fontId="4" fillId="33" borderId="0" xfId="33" applyNumberFormat="1" applyFont="1" applyFill="1" applyAlignment="1">
      <alignment horizontal="left"/>
      <protection/>
    </xf>
    <xf numFmtId="3" fontId="2" fillId="0" borderId="17" xfId="33" applyNumberFormat="1" applyFont="1" applyFill="1" applyBorder="1" applyAlignment="1" applyProtection="1">
      <alignment horizontal="right"/>
      <protection locked="0"/>
    </xf>
    <xf numFmtId="3" fontId="2" fillId="0" borderId="15" xfId="33" applyNumberFormat="1" applyFont="1" applyFill="1" applyBorder="1" applyAlignment="1" applyProtection="1">
      <alignment horizontal="right"/>
      <protection locked="0"/>
    </xf>
    <xf numFmtId="49" fontId="2" fillId="33" borderId="0" xfId="33" applyNumberFormat="1" applyFont="1" applyFill="1" applyBorder="1" applyAlignment="1">
      <alignment horizontal="center"/>
      <protection/>
    </xf>
    <xf numFmtId="4" fontId="2" fillId="33" borderId="0" xfId="33" applyNumberFormat="1" applyFont="1" applyFill="1" applyBorder="1" applyAlignment="1">
      <alignment horizontal="center"/>
      <protection/>
    </xf>
    <xf numFmtId="0" fontId="2" fillId="33" borderId="11" xfId="33" applyNumberFormat="1" applyFont="1" applyFill="1" applyBorder="1" applyAlignment="1" applyProtection="1">
      <alignment horizontal="center"/>
      <protection locked="0"/>
    </xf>
    <xf numFmtId="3" fontId="2" fillId="33" borderId="0" xfId="33" applyNumberFormat="1" applyFont="1" applyFill="1" applyBorder="1" applyAlignment="1">
      <alignment horizontal="center"/>
      <protection/>
    </xf>
    <xf numFmtId="49" fontId="2" fillId="33" borderId="16" xfId="33" applyNumberFormat="1" applyFont="1" applyFill="1" applyBorder="1" applyAlignment="1">
      <alignment horizontal="center"/>
      <protection/>
    </xf>
    <xf numFmtId="3" fontId="2" fillId="33" borderId="19" xfId="33" applyNumberFormat="1" applyFont="1" applyFill="1" applyBorder="1" applyAlignment="1">
      <alignment horizontal="left"/>
      <protection/>
    </xf>
    <xf numFmtId="3" fontId="2" fillId="33" borderId="20" xfId="33" applyNumberFormat="1" applyFont="1" applyFill="1" applyBorder="1" applyAlignment="1" applyProtection="1">
      <alignment horizontal="right"/>
      <protection locked="0"/>
    </xf>
    <xf numFmtId="3" fontId="2" fillId="0" borderId="17" xfId="53" applyNumberFormat="1" applyFont="1" applyFill="1" applyBorder="1" applyAlignment="1" applyProtection="1">
      <alignment horizontal="right"/>
      <protection locked="0"/>
    </xf>
    <xf numFmtId="3" fontId="2" fillId="0" borderId="15" xfId="53" applyNumberFormat="1" applyFont="1" applyFill="1" applyBorder="1" applyAlignment="1" applyProtection="1">
      <alignment horizontal="right"/>
      <protection locked="0"/>
    </xf>
    <xf numFmtId="3" fontId="3" fillId="0" borderId="11" xfId="33" applyNumberFormat="1" applyFont="1" applyFill="1" applyBorder="1" applyAlignment="1">
      <alignment horizontal="left"/>
      <protection/>
    </xf>
    <xf numFmtId="3" fontId="3" fillId="0" borderId="11" xfId="33" applyNumberFormat="1" applyFont="1" applyFill="1" applyBorder="1" applyAlignment="1">
      <alignment/>
      <protection/>
    </xf>
    <xf numFmtId="165" fontId="3" fillId="0" borderId="11" xfId="47" applyNumberFormat="1" applyFont="1" applyFill="1" applyBorder="1" applyAlignment="1">
      <alignment/>
    </xf>
    <xf numFmtId="1" fontId="3" fillId="0" borderId="15" xfId="33" applyNumberFormat="1" applyFont="1" applyFill="1" applyBorder="1" applyAlignment="1" applyProtection="1">
      <alignment horizontal="center"/>
      <protection locked="0"/>
    </xf>
    <xf numFmtId="2" fontId="3" fillId="0" borderId="15" xfId="33" applyNumberFormat="1" applyFont="1" applyFill="1" applyBorder="1" applyAlignment="1" applyProtection="1">
      <alignment horizontal="center"/>
      <protection locked="0"/>
    </xf>
    <xf numFmtId="3" fontId="3" fillId="33" borderId="0" xfId="33" applyNumberFormat="1" applyFont="1" applyFill="1" applyBorder="1" applyAlignment="1">
      <alignment/>
      <protection/>
    </xf>
    <xf numFmtId="3" fontId="3" fillId="34" borderId="20" xfId="33" applyNumberFormat="1" applyFont="1" applyFill="1" applyBorder="1" applyAlignment="1">
      <alignment horizontal="left"/>
      <protection/>
    </xf>
    <xf numFmtId="3" fontId="2" fillId="33" borderId="18" xfId="33" applyNumberFormat="1" applyFont="1" applyFill="1" applyBorder="1" applyAlignment="1">
      <alignment horizontal="left"/>
      <protection/>
    </xf>
    <xf numFmtId="1" fontId="2" fillId="33" borderId="11" xfId="33" applyNumberFormat="1" applyFont="1" applyFill="1" applyBorder="1" applyAlignment="1" applyProtection="1">
      <alignment horizontal="center"/>
      <protection locked="0"/>
    </xf>
    <xf numFmtId="3" fontId="2" fillId="33" borderId="0" xfId="33" applyNumberFormat="1" applyFont="1" applyFill="1" applyBorder="1" applyAlignment="1">
      <alignment/>
      <protection/>
    </xf>
    <xf numFmtId="1" fontId="2" fillId="33" borderId="17" xfId="33" applyNumberFormat="1" applyFont="1" applyFill="1" applyBorder="1" applyAlignment="1" applyProtection="1">
      <alignment horizontal="center"/>
      <protection locked="0"/>
    </xf>
    <xf numFmtId="3" fontId="2" fillId="33" borderId="18" xfId="33" applyNumberFormat="1" applyFont="1" applyFill="1" applyBorder="1" applyAlignment="1" applyProtection="1">
      <alignment horizontal="right"/>
      <protection locked="0"/>
    </xf>
    <xf numFmtId="3" fontId="2" fillId="33" borderId="15" xfId="33" applyNumberFormat="1" applyFont="1" applyFill="1" applyBorder="1" applyAlignment="1">
      <alignment horizontal="left"/>
      <protection/>
    </xf>
    <xf numFmtId="3" fontId="2" fillId="36" borderId="17" xfId="33" applyNumberFormat="1" applyFont="1" applyFill="1" applyBorder="1" applyAlignment="1" applyProtection="1">
      <alignment horizontal="right"/>
      <protection locked="0"/>
    </xf>
    <xf numFmtId="3" fontId="2" fillId="36" borderId="0" xfId="33" applyNumberFormat="1" applyFont="1" applyFill="1" applyBorder="1" applyAlignment="1" applyProtection="1">
      <alignment horizontal="right"/>
      <protection locked="0"/>
    </xf>
    <xf numFmtId="165" fontId="2" fillId="36" borderId="17" xfId="47" applyNumberFormat="1" applyFont="1" applyFill="1" applyBorder="1" applyAlignment="1">
      <alignment horizontal="right"/>
    </xf>
    <xf numFmtId="1" fontId="2" fillId="36" borderId="17" xfId="33" applyNumberFormat="1" applyFont="1" applyFill="1" applyBorder="1" applyAlignment="1" applyProtection="1">
      <alignment horizontal="center"/>
      <protection locked="0"/>
    </xf>
    <xf numFmtId="2" fontId="2" fillId="36" borderId="17" xfId="33" applyNumberFormat="1" applyFont="1" applyFill="1" applyBorder="1" applyAlignment="1" applyProtection="1">
      <alignment horizontal="center"/>
      <protection locked="0"/>
    </xf>
    <xf numFmtId="3" fontId="2" fillId="36" borderId="11" xfId="33" applyNumberFormat="1" applyFont="1" applyFill="1" applyBorder="1" applyAlignment="1">
      <alignment/>
      <protection/>
    </xf>
    <xf numFmtId="164" fontId="2" fillId="36" borderId="11" xfId="33" applyNumberFormat="1" applyFont="1" applyFill="1" applyBorder="1" applyAlignment="1">
      <alignment/>
      <protection/>
    </xf>
    <xf numFmtId="165" fontId="2" fillId="36" borderId="17" xfId="47" applyNumberFormat="1" applyFont="1" applyFill="1" applyBorder="1" applyAlignment="1">
      <alignment/>
    </xf>
    <xf numFmtId="4" fontId="2" fillId="36" borderId="15" xfId="33" applyNumberFormat="1" applyFont="1" applyFill="1" applyBorder="1" applyAlignment="1">
      <alignment horizontal="center"/>
      <protection/>
    </xf>
    <xf numFmtId="164" fontId="2" fillId="36" borderId="15" xfId="33" applyNumberFormat="1" applyFont="1" applyFill="1" applyBorder="1" applyAlignment="1">
      <alignment horizontal="center"/>
      <protection/>
    </xf>
    <xf numFmtId="3" fontId="3" fillId="36" borderId="11" xfId="33" applyNumberFormat="1" applyFont="1" applyFill="1" applyBorder="1" applyAlignment="1">
      <alignment/>
      <protection/>
    </xf>
    <xf numFmtId="1" fontId="3" fillId="36" borderId="15" xfId="33" applyNumberFormat="1" applyFont="1" applyFill="1" applyBorder="1" applyAlignment="1" applyProtection="1">
      <alignment horizontal="center"/>
      <protection locked="0"/>
    </xf>
    <xf numFmtId="2" fontId="3" fillId="36" borderId="17" xfId="33" applyNumberFormat="1" applyFont="1" applyFill="1" applyBorder="1" applyAlignment="1" applyProtection="1">
      <alignment horizontal="center"/>
      <protection locked="0"/>
    </xf>
    <xf numFmtId="165" fontId="2" fillId="36" borderId="17" xfId="47" applyNumberFormat="1" applyFont="1" applyFill="1" applyBorder="1" applyAlignment="1">
      <alignment horizontal="center"/>
    </xf>
    <xf numFmtId="43" fontId="3" fillId="34" borderId="20" xfId="47" applyFont="1" applyFill="1" applyBorder="1" applyAlignment="1" applyProtection="1">
      <alignment horizontal="center"/>
      <protection locked="0"/>
    </xf>
    <xf numFmtId="0" fontId="3" fillId="0" borderId="23" xfId="53" applyNumberFormat="1" applyFont="1" applyFill="1" applyBorder="1" applyAlignment="1" applyProtection="1">
      <alignment horizontal="left"/>
      <protection locked="0"/>
    </xf>
    <xf numFmtId="43" fontId="6" fillId="34" borderId="17" xfId="47" applyFont="1" applyFill="1" applyBorder="1" applyAlignment="1" applyProtection="1">
      <alignment horizontal="center"/>
      <protection locked="0"/>
    </xf>
    <xf numFmtId="165" fontId="2" fillId="0" borderId="0" xfId="49" applyNumberFormat="1" applyFont="1" applyFill="1" applyAlignment="1">
      <alignment/>
    </xf>
    <xf numFmtId="1" fontId="4" fillId="0" borderId="24" xfId="33" applyNumberFormat="1" applyFont="1" applyFill="1" applyBorder="1" applyAlignment="1" applyProtection="1">
      <alignment horizontal="left"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r Preferences]&#13;&#10;ShowControlRibbon=1&#13;&#10;ShowIconBar=1&#13;&#10;BorderWidth=5" xfId="33"/>
    <cellStyle name="Buena" xfId="34"/>
    <cellStyle name="Cálculo" xfId="35"/>
    <cellStyle name="Celda de comprobación" xfId="36"/>
    <cellStyle name="Celda vinculada"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Currency" xfId="50"/>
    <cellStyle name="Currency [0]" xfId="51"/>
    <cellStyle name="Neutral" xfId="52"/>
    <cellStyle name="Normal_WEB_07.09_Circ1896"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F401"/>
  <sheetViews>
    <sheetView tabSelected="1" zoomScalePageLayoutView="0" workbookViewId="0" topLeftCell="A1">
      <selection activeCell="A4" sqref="A4"/>
    </sheetView>
  </sheetViews>
  <sheetFormatPr defaultColWidth="11.421875" defaultRowHeight="12.75"/>
  <cols>
    <col min="1" max="1" width="22.57421875" style="0" customWidth="1"/>
    <col min="2" max="2" width="12.8515625" style="0" customWidth="1"/>
    <col min="3" max="3" width="14.140625" style="0" customWidth="1"/>
    <col min="4" max="6" width="12.8515625" style="0" customWidth="1"/>
  </cols>
  <sheetData>
    <row r="2" spans="1:6" ht="12.75">
      <c r="A2" s="11" t="s">
        <v>109</v>
      </c>
      <c r="B2" s="2"/>
      <c r="C2" s="3"/>
      <c r="D2" s="4"/>
      <c r="E2" s="56"/>
      <c r="F2" s="57"/>
    </row>
    <row r="3" spans="1:6" ht="12.75">
      <c r="A3" s="253" t="s">
        <v>113</v>
      </c>
      <c r="B3" s="2"/>
      <c r="C3" s="3"/>
      <c r="D3" s="4"/>
      <c r="E3" s="56"/>
      <c r="F3" s="57"/>
    </row>
    <row r="4" spans="1:6" ht="12.75">
      <c r="A4" s="1"/>
      <c r="B4" s="2"/>
      <c r="C4" s="3"/>
      <c r="D4" s="4"/>
      <c r="E4" s="56"/>
      <c r="F4" s="57"/>
    </row>
    <row r="5" spans="1:6" ht="12.75">
      <c r="A5" s="1" t="s">
        <v>57</v>
      </c>
      <c r="B5" s="2"/>
      <c r="C5" s="3"/>
      <c r="D5" s="4"/>
      <c r="E5" s="56"/>
      <c r="F5" s="57"/>
    </row>
    <row r="6" spans="1:6" ht="12.75">
      <c r="A6" s="113" t="s">
        <v>7</v>
      </c>
      <c r="B6" s="114" t="s">
        <v>51</v>
      </c>
      <c r="C6" s="115" t="s">
        <v>3</v>
      </c>
      <c r="D6" s="63" t="s">
        <v>11</v>
      </c>
      <c r="E6" s="116" t="s">
        <v>13</v>
      </c>
      <c r="F6" s="64" t="s">
        <v>15</v>
      </c>
    </row>
    <row r="7" spans="1:6" ht="12.75">
      <c r="A7" s="117"/>
      <c r="B7" s="118" t="s">
        <v>9</v>
      </c>
      <c r="C7" s="119" t="s">
        <v>50</v>
      </c>
      <c r="D7" s="120" t="s">
        <v>52</v>
      </c>
      <c r="E7" s="121" t="s">
        <v>52</v>
      </c>
      <c r="F7" s="122" t="s">
        <v>16</v>
      </c>
    </row>
    <row r="8" spans="1:6" ht="12.75">
      <c r="A8" s="41"/>
      <c r="B8" s="123" t="s">
        <v>4</v>
      </c>
      <c r="C8" s="123" t="s">
        <v>5</v>
      </c>
      <c r="D8" s="124" t="s">
        <v>6</v>
      </c>
      <c r="E8" s="125" t="s">
        <v>17</v>
      </c>
      <c r="F8" s="125" t="s">
        <v>18</v>
      </c>
    </row>
    <row r="9" spans="1:6" ht="12.75">
      <c r="A9" s="7"/>
      <c r="B9" s="33"/>
      <c r="C9" s="33"/>
      <c r="D9" s="96"/>
      <c r="E9" s="256"/>
      <c r="F9" s="260"/>
    </row>
    <row r="10" spans="1:6" ht="12.75">
      <c r="A10" s="9" t="s">
        <v>19</v>
      </c>
      <c r="B10" s="52"/>
      <c r="C10" s="23"/>
      <c r="D10" s="97"/>
      <c r="E10" s="257"/>
      <c r="F10" s="133"/>
    </row>
    <row r="11" spans="1:6" ht="12.75">
      <c r="A11" s="7" t="s">
        <v>20</v>
      </c>
      <c r="B11" s="128">
        <v>1078</v>
      </c>
      <c r="C11" s="188">
        <v>1449831318</v>
      </c>
      <c r="D11" s="127">
        <f>C11/B11</f>
        <v>1344927.0111317255</v>
      </c>
      <c r="E11" s="273">
        <v>71</v>
      </c>
      <c r="F11" s="130">
        <v>1.79</v>
      </c>
    </row>
    <row r="12" spans="1:6" ht="12.75">
      <c r="A12" s="7" t="s">
        <v>21</v>
      </c>
      <c r="B12" s="128">
        <v>866</v>
      </c>
      <c r="C12" s="188">
        <v>1073984907</v>
      </c>
      <c r="D12" s="127">
        <v>1240167</v>
      </c>
      <c r="E12" s="273">
        <v>71</v>
      </c>
      <c r="F12" s="130">
        <v>1.84</v>
      </c>
    </row>
    <row r="13" spans="1:6" ht="12.75">
      <c r="A13" s="7" t="s">
        <v>22</v>
      </c>
      <c r="B13" s="128">
        <v>906</v>
      </c>
      <c r="C13" s="188">
        <v>1082452686</v>
      </c>
      <c r="D13" s="127">
        <v>1194760</v>
      </c>
      <c r="E13" s="273">
        <v>69</v>
      </c>
      <c r="F13" s="130">
        <v>1.87</v>
      </c>
    </row>
    <row r="14" spans="1:6" ht="12.75">
      <c r="A14" s="7" t="s">
        <v>23</v>
      </c>
      <c r="B14" s="128">
        <v>716</v>
      </c>
      <c r="C14" s="188">
        <v>925715821</v>
      </c>
      <c r="D14" s="127">
        <v>1292899</v>
      </c>
      <c r="E14" s="273">
        <v>71</v>
      </c>
      <c r="F14" s="130">
        <v>1.87</v>
      </c>
    </row>
    <row r="15" spans="1:6" ht="12.75">
      <c r="A15" s="7" t="s">
        <v>24</v>
      </c>
      <c r="B15" s="128">
        <v>1165</v>
      </c>
      <c r="C15" s="188">
        <v>1376502631</v>
      </c>
      <c r="D15" s="127">
        <v>1181547</v>
      </c>
      <c r="E15" s="273">
        <v>73</v>
      </c>
      <c r="F15" s="130">
        <v>1.82</v>
      </c>
    </row>
    <row r="16" spans="1:6" ht="12.75">
      <c r="A16" s="7" t="s">
        <v>25</v>
      </c>
      <c r="B16" s="128">
        <v>1034</v>
      </c>
      <c r="C16" s="188">
        <v>1342445189</v>
      </c>
      <c r="D16" s="127">
        <v>1298303</v>
      </c>
      <c r="E16" s="273">
        <v>74</v>
      </c>
      <c r="F16" s="130">
        <v>1.85</v>
      </c>
    </row>
    <row r="17" spans="1:6" ht="12.75">
      <c r="A17" s="7" t="s">
        <v>26</v>
      </c>
      <c r="B17" s="80">
        <v>1106</v>
      </c>
      <c r="C17" s="80">
        <v>1331930873</v>
      </c>
      <c r="D17" s="127">
        <v>1204277</v>
      </c>
      <c r="E17" s="273">
        <v>71</v>
      </c>
      <c r="F17" s="171">
        <v>1.9</v>
      </c>
    </row>
    <row r="18" spans="1:6" ht="12.75">
      <c r="A18" s="7" t="s">
        <v>27</v>
      </c>
      <c r="B18" s="80">
        <v>1172</v>
      </c>
      <c r="C18" s="135">
        <v>1460290272</v>
      </c>
      <c r="D18" s="295">
        <v>1245981</v>
      </c>
      <c r="E18" s="273">
        <v>72</v>
      </c>
      <c r="F18" s="171">
        <v>1.9</v>
      </c>
    </row>
    <row r="19" spans="1:6" ht="12.75">
      <c r="A19" s="7" t="s">
        <v>28</v>
      </c>
      <c r="B19" s="263">
        <v>910</v>
      </c>
      <c r="C19" s="264">
        <v>1234460108</v>
      </c>
      <c r="D19" s="127">
        <v>1356550</v>
      </c>
      <c r="E19" s="273">
        <v>73</v>
      </c>
      <c r="F19" s="171">
        <v>1.86</v>
      </c>
    </row>
    <row r="20" spans="1:6" ht="12.75">
      <c r="A20" s="7" t="s">
        <v>29</v>
      </c>
      <c r="B20" s="139">
        <v>975</v>
      </c>
      <c r="C20" s="140">
        <v>1211853290</v>
      </c>
      <c r="D20" s="127">
        <f>+C20/B20</f>
        <v>1242926.4512820514</v>
      </c>
      <c r="E20" s="273">
        <v>71</v>
      </c>
      <c r="F20" s="171">
        <v>1.83</v>
      </c>
    </row>
    <row r="21" spans="1:6" ht="12.75">
      <c r="A21" s="7" t="s">
        <v>30</v>
      </c>
      <c r="B21" s="128">
        <v>1381</v>
      </c>
      <c r="C21" s="188">
        <v>1585940221</v>
      </c>
      <c r="D21" s="127">
        <f>+C21/B21</f>
        <v>1148399.87038378</v>
      </c>
      <c r="E21" s="273">
        <v>71</v>
      </c>
      <c r="F21" s="130">
        <v>1.83</v>
      </c>
    </row>
    <row r="22" spans="1:6" ht="12.75">
      <c r="A22" s="7" t="s">
        <v>31</v>
      </c>
      <c r="B22" s="128">
        <v>1223</v>
      </c>
      <c r="C22" s="140">
        <v>1370677040</v>
      </c>
      <c r="D22" s="127">
        <f>+C22/B22</f>
        <v>1120749.8282910874</v>
      </c>
      <c r="E22" s="273">
        <v>72</v>
      </c>
      <c r="F22" s="184">
        <v>1.86</v>
      </c>
    </row>
    <row r="23" spans="1:6" ht="12.75">
      <c r="A23" s="7"/>
      <c r="B23" s="80"/>
      <c r="C23" s="80"/>
      <c r="D23" s="99"/>
      <c r="E23" s="259"/>
      <c r="F23" s="187"/>
    </row>
    <row r="24" spans="1:6" ht="12.75">
      <c r="A24" s="29" t="s">
        <v>0</v>
      </c>
      <c r="B24" s="86">
        <f>SUM(B11:B23)</f>
        <v>12532</v>
      </c>
      <c r="C24" s="86">
        <f>SUM(C11:C23)</f>
        <v>15446084356</v>
      </c>
      <c r="D24" s="100">
        <f>C24/B24</f>
        <v>1232531.4679221194</v>
      </c>
      <c r="E24" s="88">
        <f>(($C11*E11)+($C12*E12)+($C13*E13)+($C14*E14)+($C15*E15)+($C16*E16)+($C17*E17)+($C18*E18)+($C19*E19)+($C20*E20)+($C21*E21)+($C22*E22))/$C24</f>
        <v>71.64193116886277</v>
      </c>
      <c r="F24" s="89">
        <f>(($C11*F11)+($C12*F12)+($C13*F13)+($C14*F14)+($C15*F15)+($C16*F16)+($C17*F17)+($C18*F18)+($C19*F19)+($C20*F20)+($C21*F21)+($C22*F22))/$C24</f>
        <v>1.8507021275632092</v>
      </c>
    </row>
    <row r="25" spans="1:6" ht="12.75">
      <c r="A25" s="9"/>
      <c r="B25" s="159"/>
      <c r="C25" s="159"/>
      <c r="D25" s="164"/>
      <c r="E25" s="160"/>
      <c r="F25" s="161"/>
    </row>
    <row r="26" spans="1:6" ht="12.75">
      <c r="A26" s="9" t="s">
        <v>81</v>
      </c>
      <c r="B26" s="159"/>
      <c r="C26" s="159"/>
      <c r="D26" s="165"/>
      <c r="E26" s="160"/>
      <c r="F26" s="161"/>
    </row>
    <row r="27" spans="1:6" ht="12.75">
      <c r="A27" s="7" t="s">
        <v>20</v>
      </c>
      <c r="B27" s="18">
        <v>288</v>
      </c>
      <c r="C27" s="18">
        <v>304025253</v>
      </c>
      <c r="D27" s="127">
        <f>C27/B27</f>
        <v>1055643.2395833333</v>
      </c>
      <c r="E27" s="157">
        <v>52</v>
      </c>
      <c r="F27" s="213">
        <v>2.13</v>
      </c>
    </row>
    <row r="28" spans="1:6" ht="12.75">
      <c r="A28" s="7" t="s">
        <v>21</v>
      </c>
      <c r="B28" s="18">
        <v>213</v>
      </c>
      <c r="C28" s="18">
        <v>235204070</v>
      </c>
      <c r="D28" s="127">
        <v>1104244</v>
      </c>
      <c r="E28" s="157">
        <v>52</v>
      </c>
      <c r="F28" s="213">
        <v>2.13</v>
      </c>
    </row>
    <row r="29" spans="1:6" ht="12.75">
      <c r="A29" s="7" t="s">
        <v>22</v>
      </c>
      <c r="B29" s="18">
        <v>373</v>
      </c>
      <c r="C29" s="18">
        <v>399085821</v>
      </c>
      <c r="D29" s="127">
        <v>1069935</v>
      </c>
      <c r="E29" s="157">
        <v>52</v>
      </c>
      <c r="F29" s="213">
        <v>2.13</v>
      </c>
    </row>
    <row r="30" spans="1:6" ht="12.75">
      <c r="A30" s="7" t="s">
        <v>23</v>
      </c>
      <c r="B30" s="18">
        <v>365</v>
      </c>
      <c r="C30" s="18">
        <v>411383570</v>
      </c>
      <c r="D30" s="127">
        <v>1127078</v>
      </c>
      <c r="E30" s="157">
        <v>53</v>
      </c>
      <c r="F30" s="213">
        <v>2.11</v>
      </c>
    </row>
    <row r="31" spans="1:6" ht="12.75">
      <c r="A31" s="7" t="s">
        <v>24</v>
      </c>
      <c r="B31" s="18">
        <v>231</v>
      </c>
      <c r="C31" s="18">
        <v>249844703</v>
      </c>
      <c r="D31" s="127">
        <v>1081579</v>
      </c>
      <c r="E31" s="157">
        <v>53</v>
      </c>
      <c r="F31" s="213">
        <v>2.13</v>
      </c>
    </row>
    <row r="32" spans="1:6" ht="12.75">
      <c r="A32" s="7" t="s">
        <v>25</v>
      </c>
      <c r="B32" s="18">
        <v>274</v>
      </c>
      <c r="C32" s="18">
        <v>287550560</v>
      </c>
      <c r="D32" s="127">
        <v>1049455</v>
      </c>
      <c r="E32" s="157">
        <v>52</v>
      </c>
      <c r="F32" s="213">
        <v>2.13</v>
      </c>
    </row>
    <row r="33" spans="1:6" ht="12.75">
      <c r="A33" s="7" t="s">
        <v>26</v>
      </c>
      <c r="B33" s="18">
        <v>351</v>
      </c>
      <c r="C33" s="18">
        <v>351093899</v>
      </c>
      <c r="D33" s="127">
        <v>1000268</v>
      </c>
      <c r="E33" s="157">
        <v>53</v>
      </c>
      <c r="F33" s="213">
        <v>2.13</v>
      </c>
    </row>
    <row r="34" spans="1:6" ht="12.75">
      <c r="A34" s="7" t="s">
        <v>27</v>
      </c>
      <c r="B34" s="18">
        <v>272</v>
      </c>
      <c r="C34" s="18">
        <v>301002756</v>
      </c>
      <c r="D34" s="127">
        <v>1106628</v>
      </c>
      <c r="E34" s="157">
        <v>54</v>
      </c>
      <c r="F34" s="213">
        <v>2.09</v>
      </c>
    </row>
    <row r="35" spans="1:6" ht="12.75">
      <c r="A35" s="7" t="s">
        <v>28</v>
      </c>
      <c r="B35" s="263">
        <v>346</v>
      </c>
      <c r="C35" s="264">
        <v>331608792</v>
      </c>
      <c r="D35" s="127">
        <v>958407</v>
      </c>
      <c r="E35" s="157">
        <v>50</v>
      </c>
      <c r="F35" s="213">
        <v>1.82</v>
      </c>
    </row>
    <row r="36" spans="1:6" ht="12.75">
      <c r="A36" s="7" t="s">
        <v>29</v>
      </c>
      <c r="B36" s="18">
        <v>244</v>
      </c>
      <c r="C36" s="18">
        <v>286537373</v>
      </c>
      <c r="D36" s="127">
        <f>+C36/B36</f>
        <v>1174333.4959016393</v>
      </c>
      <c r="E36" s="157">
        <v>50</v>
      </c>
      <c r="F36" s="213">
        <v>1.77</v>
      </c>
    </row>
    <row r="37" spans="1:6" ht="12.75">
      <c r="A37" s="7" t="s">
        <v>30</v>
      </c>
      <c r="B37" s="18">
        <v>333</v>
      </c>
      <c r="C37" s="18">
        <v>395713652</v>
      </c>
      <c r="D37" s="127">
        <f>+C37/B37</f>
        <v>1188329.2852852852</v>
      </c>
      <c r="E37" s="157">
        <v>52</v>
      </c>
      <c r="F37" s="213">
        <v>1.76</v>
      </c>
    </row>
    <row r="38" spans="1:6" ht="12.75">
      <c r="A38" s="7" t="s">
        <v>31</v>
      </c>
      <c r="B38" s="18">
        <v>431</v>
      </c>
      <c r="C38" s="18">
        <v>484051182</v>
      </c>
      <c r="D38" s="127">
        <f>+C38/B38</f>
        <v>1123088.589327146</v>
      </c>
      <c r="E38" s="157">
        <v>52</v>
      </c>
      <c r="F38" s="213">
        <v>1.79</v>
      </c>
    </row>
    <row r="39" spans="1:6" ht="12.75">
      <c r="A39" s="9"/>
      <c r="B39" s="159"/>
      <c r="C39" s="159"/>
      <c r="D39" s="165"/>
      <c r="E39" s="160"/>
      <c r="F39" s="161"/>
    </row>
    <row r="40" spans="1:6" ht="12.75">
      <c r="A40" s="29" t="s">
        <v>0</v>
      </c>
      <c r="B40" s="86">
        <f>SUM(B27:B39)</f>
        <v>3721</v>
      </c>
      <c r="C40" s="86">
        <f>SUM(C27:C39)</f>
        <v>4037101631</v>
      </c>
      <c r="D40" s="100">
        <f>C40/B40</f>
        <v>1084950.7205052406</v>
      </c>
      <c r="E40" s="88">
        <f>(($C27*E27)+($C28*E28)+($C29*E29)+($C30*E30)+($C31*E31)+($C32*E32)+($C33*E33)+($C34*E34)+($C35*E35)+($C36*E36)+($C37*E37)+($C38*E38))/$C40</f>
        <v>52.09364028665941</v>
      </c>
      <c r="F40" s="89">
        <f>(($C27*F27)+($C28*F28)+($C29*F29)+($C30*F30)+($C31*F31)+($C32*F32)+($C33*F33)+($C34*F34)+($C35*F35)+($C36*F36)+($C37*F37)+($C38*F38))/$C40</f>
        <v>1.9969314117745078</v>
      </c>
    </row>
    <row r="41" spans="1:6" ht="12.75">
      <c r="A41" s="32"/>
      <c r="B41" s="90"/>
      <c r="C41" s="90"/>
      <c r="D41" s="101"/>
      <c r="E41" s="91"/>
      <c r="F41" s="92"/>
    </row>
    <row r="42" spans="1:6" ht="12.75">
      <c r="A42" s="9" t="s">
        <v>32</v>
      </c>
      <c r="B42" s="80"/>
      <c r="C42" s="80"/>
      <c r="D42" s="102"/>
      <c r="E42" s="157"/>
      <c r="F42" s="83"/>
    </row>
    <row r="43" spans="1:6" ht="12.75">
      <c r="A43" s="7" t="s">
        <v>20</v>
      </c>
      <c r="B43" s="128">
        <v>0</v>
      </c>
      <c r="C43" s="188">
        <v>0</v>
      </c>
      <c r="D43" s="204" t="s">
        <v>107</v>
      </c>
      <c r="E43" s="157">
        <v>0</v>
      </c>
      <c r="F43" s="198">
        <v>0</v>
      </c>
    </row>
    <row r="44" spans="1:6" ht="12.75">
      <c r="A44" s="7" t="s">
        <v>21</v>
      </c>
      <c r="B44" s="128">
        <v>0</v>
      </c>
      <c r="C44" s="188">
        <v>0</v>
      </c>
      <c r="D44" s="204" t="s">
        <v>107</v>
      </c>
      <c r="E44" s="157">
        <v>0</v>
      </c>
      <c r="F44" s="198">
        <v>0</v>
      </c>
    </row>
    <row r="45" spans="1:6" ht="12.75">
      <c r="A45" s="7" t="s">
        <v>22</v>
      </c>
      <c r="B45" s="128">
        <v>0</v>
      </c>
      <c r="C45" s="188">
        <v>0</v>
      </c>
      <c r="D45" s="204" t="s">
        <v>107</v>
      </c>
      <c r="E45" s="157">
        <v>0</v>
      </c>
      <c r="F45" s="198">
        <v>0</v>
      </c>
    </row>
    <row r="46" spans="1:6" ht="12.75">
      <c r="A46" s="7" t="s">
        <v>23</v>
      </c>
      <c r="B46" s="128">
        <v>0</v>
      </c>
      <c r="C46" s="188">
        <v>0</v>
      </c>
      <c r="D46" s="204" t="s">
        <v>107</v>
      </c>
      <c r="E46" s="157">
        <v>0</v>
      </c>
      <c r="F46" s="198">
        <v>0</v>
      </c>
    </row>
    <row r="47" spans="1:6" ht="12.75">
      <c r="A47" s="7" t="s">
        <v>24</v>
      </c>
      <c r="B47" s="128">
        <v>0</v>
      </c>
      <c r="C47" s="188">
        <v>0</v>
      </c>
      <c r="D47" s="204" t="s">
        <v>107</v>
      </c>
      <c r="E47" s="157">
        <v>0</v>
      </c>
      <c r="F47" s="198">
        <v>0</v>
      </c>
    </row>
    <row r="48" spans="1:6" ht="12.75">
      <c r="A48" s="7" t="s">
        <v>25</v>
      </c>
      <c r="B48" s="128">
        <v>0</v>
      </c>
      <c r="C48" s="188">
        <v>0</v>
      </c>
      <c r="D48" s="204" t="s">
        <v>107</v>
      </c>
      <c r="E48" s="157">
        <v>0</v>
      </c>
      <c r="F48" s="198">
        <v>0</v>
      </c>
    </row>
    <row r="49" spans="1:6" ht="12.75">
      <c r="A49" s="7" t="s">
        <v>26</v>
      </c>
      <c r="B49" s="128">
        <v>0</v>
      </c>
      <c r="C49" s="188">
        <v>0</v>
      </c>
      <c r="D49" s="204" t="s">
        <v>107</v>
      </c>
      <c r="E49" s="157">
        <v>0</v>
      </c>
      <c r="F49" s="198">
        <v>0</v>
      </c>
    </row>
    <row r="50" spans="1:6" ht="12.75">
      <c r="A50" s="7" t="s">
        <v>27</v>
      </c>
      <c r="B50" s="128">
        <v>0</v>
      </c>
      <c r="C50" s="188">
        <v>0</v>
      </c>
      <c r="D50" s="204" t="s">
        <v>107</v>
      </c>
      <c r="E50" s="157">
        <v>0</v>
      </c>
      <c r="F50" s="198">
        <v>0</v>
      </c>
    </row>
    <row r="51" spans="1:6" ht="12.75">
      <c r="A51" s="7" t="s">
        <v>28</v>
      </c>
      <c r="B51" s="128">
        <v>0</v>
      </c>
      <c r="C51" s="188">
        <v>0</v>
      </c>
      <c r="D51" s="204" t="s">
        <v>107</v>
      </c>
      <c r="E51" s="157">
        <v>0</v>
      </c>
      <c r="F51" s="198">
        <v>0</v>
      </c>
    </row>
    <row r="52" spans="1:6" ht="12.75">
      <c r="A52" s="7" t="s">
        <v>29</v>
      </c>
      <c r="B52" s="128">
        <v>0</v>
      </c>
      <c r="C52" s="188">
        <v>0</v>
      </c>
      <c r="D52" s="204" t="s">
        <v>107</v>
      </c>
      <c r="E52" s="157">
        <v>0</v>
      </c>
      <c r="F52" s="198">
        <v>0</v>
      </c>
    </row>
    <row r="53" spans="1:6" ht="12.75">
      <c r="A53" s="244" t="s">
        <v>30</v>
      </c>
      <c r="B53" s="128">
        <v>0</v>
      </c>
      <c r="C53" s="188">
        <v>0</v>
      </c>
      <c r="D53" s="204" t="s">
        <v>107</v>
      </c>
      <c r="E53" s="157">
        <v>0</v>
      </c>
      <c r="F53" s="198">
        <v>0</v>
      </c>
    </row>
    <row r="54" spans="1:6" ht="12.75">
      <c r="A54" s="7" t="s">
        <v>31</v>
      </c>
      <c r="B54" s="128">
        <v>0</v>
      </c>
      <c r="C54" s="188">
        <v>0</v>
      </c>
      <c r="D54" s="204" t="s">
        <v>107</v>
      </c>
      <c r="E54" s="157">
        <v>0</v>
      </c>
      <c r="F54" s="198">
        <v>0</v>
      </c>
    </row>
    <row r="55" spans="1:6" ht="12.75">
      <c r="A55" s="7"/>
      <c r="B55" s="80" t="s">
        <v>65</v>
      </c>
      <c r="C55" s="80"/>
      <c r="D55" s="99"/>
      <c r="E55" s="82"/>
      <c r="F55" s="85"/>
    </row>
    <row r="56" spans="1:6" ht="12.75">
      <c r="A56" s="29" t="s">
        <v>0</v>
      </c>
      <c r="B56" s="86">
        <f>SUM(B43:B55)</f>
        <v>0</v>
      </c>
      <c r="C56" s="86">
        <f>SUM(C43:C55)</f>
        <v>0</v>
      </c>
      <c r="D56" s="100">
        <v>0</v>
      </c>
      <c r="E56" s="88">
        <v>0</v>
      </c>
      <c r="F56" s="89">
        <v>0</v>
      </c>
    </row>
    <row r="57" spans="1:6" ht="12.75">
      <c r="A57" s="32"/>
      <c r="B57" s="90"/>
      <c r="C57" s="90"/>
      <c r="D57" s="101"/>
      <c r="E57" s="91"/>
      <c r="F57" s="92"/>
    </row>
    <row r="58" spans="1:6" ht="12.75">
      <c r="A58" s="9" t="s">
        <v>79</v>
      </c>
      <c r="B58" s="80"/>
      <c r="C58" s="80"/>
      <c r="D58" s="127"/>
      <c r="E58" s="82"/>
      <c r="F58" s="83"/>
    </row>
    <row r="59" spans="1:6" ht="12.75">
      <c r="A59" s="7" t="s">
        <v>20</v>
      </c>
      <c r="B59" s="128">
        <v>162</v>
      </c>
      <c r="C59" s="188">
        <v>143280555</v>
      </c>
      <c r="D59" s="128">
        <f>C59/B59</f>
        <v>884447.8703703703</v>
      </c>
      <c r="E59" s="157">
        <v>49</v>
      </c>
      <c r="F59" s="198">
        <v>1.99</v>
      </c>
    </row>
    <row r="60" spans="1:6" ht="12.75">
      <c r="A60" s="7" t="s">
        <v>21</v>
      </c>
      <c r="B60" s="128">
        <v>112</v>
      </c>
      <c r="C60" s="188">
        <v>93682578</v>
      </c>
      <c r="D60" s="128">
        <f>C60/B60</f>
        <v>836451.5892857143</v>
      </c>
      <c r="E60" s="157">
        <v>51</v>
      </c>
      <c r="F60" s="198">
        <v>1.99</v>
      </c>
    </row>
    <row r="61" spans="1:6" ht="12.75">
      <c r="A61" s="7" t="s">
        <v>22</v>
      </c>
      <c r="B61" s="208">
        <v>202</v>
      </c>
      <c r="C61" s="208">
        <v>163593998</v>
      </c>
      <c r="D61" s="127">
        <v>809871</v>
      </c>
      <c r="E61" s="157">
        <v>47</v>
      </c>
      <c r="F61" s="186">
        <v>1.99</v>
      </c>
    </row>
    <row r="62" spans="1:6" ht="12.75">
      <c r="A62" s="7" t="s">
        <v>23</v>
      </c>
      <c r="B62" s="128">
        <v>129</v>
      </c>
      <c r="C62" s="188">
        <v>114510052</v>
      </c>
      <c r="D62" s="96">
        <v>887675</v>
      </c>
      <c r="E62" s="157">
        <v>51</v>
      </c>
      <c r="F62" s="198">
        <v>1.99</v>
      </c>
    </row>
    <row r="63" spans="1:6" ht="12.75">
      <c r="A63" s="7" t="s">
        <v>24</v>
      </c>
      <c r="B63" s="128">
        <v>100</v>
      </c>
      <c r="C63" s="188">
        <v>86285342</v>
      </c>
      <c r="D63" s="96">
        <v>862853</v>
      </c>
      <c r="E63" s="157">
        <v>47</v>
      </c>
      <c r="F63" s="198">
        <v>1.99</v>
      </c>
    </row>
    <row r="64" spans="1:6" ht="12.75">
      <c r="A64" s="7" t="s">
        <v>25</v>
      </c>
      <c r="B64" s="128">
        <v>151</v>
      </c>
      <c r="C64" s="128">
        <v>139472548</v>
      </c>
      <c r="D64" s="96">
        <v>923659</v>
      </c>
      <c r="E64" s="157">
        <v>53</v>
      </c>
      <c r="F64" s="198">
        <v>1.99</v>
      </c>
    </row>
    <row r="65" spans="1:6" ht="12.75">
      <c r="A65" s="7" t="s">
        <v>26</v>
      </c>
      <c r="B65" s="128">
        <v>198</v>
      </c>
      <c r="C65" s="128">
        <v>165833907</v>
      </c>
      <c r="D65" s="96">
        <v>837545</v>
      </c>
      <c r="E65" s="157">
        <v>49</v>
      </c>
      <c r="F65" s="198">
        <v>1.99</v>
      </c>
    </row>
    <row r="66" spans="1:6" ht="12.75">
      <c r="A66" s="7" t="s">
        <v>27</v>
      </c>
      <c r="B66" s="128">
        <v>146</v>
      </c>
      <c r="C66" s="128">
        <v>152966090</v>
      </c>
      <c r="D66" s="96">
        <v>1047713</v>
      </c>
      <c r="E66" s="157">
        <v>51</v>
      </c>
      <c r="F66" s="198">
        <v>1.99</v>
      </c>
    </row>
    <row r="67" spans="1:6" ht="12.75">
      <c r="A67" s="7" t="s">
        <v>28</v>
      </c>
      <c r="B67" s="80">
        <v>173</v>
      </c>
      <c r="C67" s="80">
        <v>148708495</v>
      </c>
      <c r="D67" s="96">
        <v>859587</v>
      </c>
      <c r="E67" s="157">
        <v>47</v>
      </c>
      <c r="F67" s="171">
        <v>1.99</v>
      </c>
    </row>
    <row r="68" spans="1:6" ht="12.75">
      <c r="A68" s="7" t="s">
        <v>29</v>
      </c>
      <c r="B68" s="80">
        <v>113</v>
      </c>
      <c r="C68" s="80">
        <v>109936110</v>
      </c>
      <c r="D68" s="96">
        <f>+C68/B68</f>
        <v>972885.9292035399</v>
      </c>
      <c r="E68" s="157">
        <v>53</v>
      </c>
      <c r="F68" s="171">
        <v>1.99</v>
      </c>
    </row>
    <row r="69" spans="1:6" ht="12.75">
      <c r="A69" s="7" t="s">
        <v>30</v>
      </c>
      <c r="B69" s="76">
        <v>146</v>
      </c>
      <c r="C69" s="245">
        <v>136185907</v>
      </c>
      <c r="D69" s="96">
        <f>+C69/B69</f>
        <v>932780.1849315069</v>
      </c>
      <c r="E69" s="157">
        <v>52</v>
      </c>
      <c r="F69" s="79">
        <v>1.99</v>
      </c>
    </row>
    <row r="70" spans="1:6" ht="12.75">
      <c r="A70" s="7" t="s">
        <v>31</v>
      </c>
      <c r="B70" s="128">
        <v>264</v>
      </c>
      <c r="C70" s="140">
        <v>238560561</v>
      </c>
      <c r="D70" s="96">
        <f>+C70/B70</f>
        <v>903638.4886363636</v>
      </c>
      <c r="E70" s="157">
        <v>48</v>
      </c>
      <c r="F70" s="197">
        <v>1.99</v>
      </c>
    </row>
    <row r="71" spans="1:6" ht="12.75">
      <c r="A71" s="7"/>
      <c r="B71" s="80"/>
      <c r="C71" s="80"/>
      <c r="D71" s="102"/>
      <c r="E71" s="82"/>
      <c r="F71" s="83"/>
    </row>
    <row r="72" spans="1:6" ht="12.75">
      <c r="A72" s="29" t="s">
        <v>0</v>
      </c>
      <c r="B72" s="86">
        <f>SUM(B59:B70)</f>
        <v>1896</v>
      </c>
      <c r="C72" s="86">
        <f>SUM(C59:C70)</f>
        <v>1693016143</v>
      </c>
      <c r="D72" s="100">
        <f>C72/B72</f>
        <v>892941.0036919832</v>
      </c>
      <c r="E72" s="88">
        <f>(($C59*E59)+($C60*E60)+($C61*E61)+($C62*E62)+($C63*E63)+($C64*E64)+($C65*E65)+($C66*E66)+($C67*E67)+($C68*E68)+($C69*E69)+($C70*E70))/$C72</f>
        <v>49.64545962335812</v>
      </c>
      <c r="F72" s="89">
        <f>(($C58*F58)+($C59*F59)+($C60*F60)+($C61*F61)+($C62*F62)+($C63*F63)+($C64*F64)+($C65*F65)+($C66*F66)+($C67*F67)+($C68*F68)+($C69*F69)+($C70*F70))/$C72</f>
        <v>1.99</v>
      </c>
    </row>
    <row r="73" spans="1:6" ht="12.75">
      <c r="A73" s="7"/>
      <c r="B73" s="80"/>
      <c r="C73" s="80"/>
      <c r="D73" s="102"/>
      <c r="E73" s="82"/>
      <c r="F73" s="83"/>
    </row>
    <row r="74" spans="1:6" ht="12.75">
      <c r="A74" s="9" t="s">
        <v>68</v>
      </c>
      <c r="B74" s="80"/>
      <c r="C74" s="80"/>
      <c r="D74" s="102"/>
      <c r="E74" s="82"/>
      <c r="F74" s="83"/>
    </row>
    <row r="75" spans="1:6" ht="12.75">
      <c r="A75" s="7" t="s">
        <v>20</v>
      </c>
      <c r="B75" s="128">
        <v>74</v>
      </c>
      <c r="C75" s="128">
        <v>57881408</v>
      </c>
      <c r="D75" s="128">
        <f>C75/B75</f>
        <v>782181.1891891892</v>
      </c>
      <c r="E75" s="157">
        <v>29</v>
      </c>
      <c r="F75" s="130">
        <v>1.84</v>
      </c>
    </row>
    <row r="76" spans="1:6" ht="12.75">
      <c r="A76" s="7" t="s">
        <v>21</v>
      </c>
      <c r="B76" s="128">
        <v>33</v>
      </c>
      <c r="C76" s="128">
        <v>27133293</v>
      </c>
      <c r="D76" s="128">
        <v>822221</v>
      </c>
      <c r="E76" s="157">
        <v>32</v>
      </c>
      <c r="F76" s="130">
        <v>1.86</v>
      </c>
    </row>
    <row r="77" spans="1:6" ht="12.75">
      <c r="A77" s="7" t="s">
        <v>22</v>
      </c>
      <c r="B77" s="128">
        <v>31</v>
      </c>
      <c r="C77" s="128">
        <v>18422520</v>
      </c>
      <c r="D77" s="128">
        <v>594275</v>
      </c>
      <c r="E77" s="157">
        <v>29</v>
      </c>
      <c r="F77" s="130">
        <v>1.84</v>
      </c>
    </row>
    <row r="78" spans="1:6" ht="12.75">
      <c r="A78" s="7" t="s">
        <v>23</v>
      </c>
      <c r="B78" s="128">
        <v>20</v>
      </c>
      <c r="C78" s="128">
        <v>12409453</v>
      </c>
      <c r="D78" s="128">
        <v>620473</v>
      </c>
      <c r="E78" s="157">
        <v>20</v>
      </c>
      <c r="F78" s="130">
        <v>1.56</v>
      </c>
    </row>
    <row r="79" spans="1:6" ht="12.75">
      <c r="A79" s="7" t="s">
        <v>24</v>
      </c>
      <c r="B79" s="139">
        <v>22</v>
      </c>
      <c r="C79" s="188">
        <v>15582799</v>
      </c>
      <c r="D79" s="128">
        <v>708309</v>
      </c>
      <c r="E79" s="157">
        <v>26</v>
      </c>
      <c r="F79" s="197">
        <v>1.52</v>
      </c>
    </row>
    <row r="80" spans="1:6" ht="12.75">
      <c r="A80" s="7" t="s">
        <v>25</v>
      </c>
      <c r="B80" s="181">
        <v>22</v>
      </c>
      <c r="C80" s="181">
        <v>16068371</v>
      </c>
      <c r="D80" s="128">
        <v>730381</v>
      </c>
      <c r="E80" s="157">
        <v>29</v>
      </c>
      <c r="F80" s="174">
        <v>1.55</v>
      </c>
    </row>
    <row r="81" spans="1:6" ht="12.75">
      <c r="A81" s="7" t="s">
        <v>26</v>
      </c>
      <c r="B81" s="147">
        <v>24</v>
      </c>
      <c r="C81" s="147">
        <v>13345728</v>
      </c>
      <c r="D81" s="128">
        <v>556072</v>
      </c>
      <c r="E81" s="157">
        <v>23</v>
      </c>
      <c r="F81" s="199">
        <v>1.66</v>
      </c>
    </row>
    <row r="82" spans="1:6" ht="12.75">
      <c r="A82" s="7" t="s">
        <v>27</v>
      </c>
      <c r="B82" s="147">
        <v>33</v>
      </c>
      <c r="C82" s="147">
        <v>18262035</v>
      </c>
      <c r="D82" s="128">
        <v>553395</v>
      </c>
      <c r="E82" s="157">
        <v>20</v>
      </c>
      <c r="F82" s="199">
        <v>1.5</v>
      </c>
    </row>
    <row r="83" spans="1:6" ht="12.75">
      <c r="A83" s="7" t="s">
        <v>28</v>
      </c>
      <c r="B83" s="128">
        <v>101</v>
      </c>
      <c r="C83" s="128">
        <v>65321882</v>
      </c>
      <c r="D83" s="128">
        <v>646751</v>
      </c>
      <c r="E83" s="157">
        <v>30</v>
      </c>
      <c r="F83" s="199">
        <v>1.72</v>
      </c>
    </row>
    <row r="84" spans="1:6" ht="12.75">
      <c r="A84" s="7" t="s">
        <v>29</v>
      </c>
      <c r="B84" s="139">
        <v>92</v>
      </c>
      <c r="C84" s="140">
        <v>55389590</v>
      </c>
      <c r="D84" s="128">
        <f>+C84/B84</f>
        <v>602060.7608695652</v>
      </c>
      <c r="E84" s="157">
        <v>27</v>
      </c>
      <c r="F84" s="130">
        <v>1.74</v>
      </c>
    </row>
    <row r="85" spans="1:6" ht="12.75">
      <c r="A85" s="7" t="s">
        <v>30</v>
      </c>
      <c r="B85" s="139">
        <v>44</v>
      </c>
      <c r="C85" s="140">
        <v>25814686</v>
      </c>
      <c r="D85" s="128">
        <f>+C85/B85</f>
        <v>586697.4090909091</v>
      </c>
      <c r="E85" s="157">
        <v>24</v>
      </c>
      <c r="F85" s="130">
        <v>1.64</v>
      </c>
    </row>
    <row r="86" spans="1:6" ht="12.75">
      <c r="A86" s="7" t="s">
        <v>31</v>
      </c>
      <c r="B86" s="145">
        <v>82</v>
      </c>
      <c r="C86" s="144">
        <v>45502038</v>
      </c>
      <c r="D86" s="128">
        <f>+C86/B86</f>
        <v>554902.9024390244</v>
      </c>
      <c r="E86" s="157">
        <v>25</v>
      </c>
      <c r="F86" s="174">
        <v>1.58</v>
      </c>
    </row>
    <row r="87" spans="1:6" ht="12.75">
      <c r="A87" s="7"/>
      <c r="B87" s="80"/>
      <c r="C87" s="80"/>
      <c r="D87" s="170"/>
      <c r="E87" s="82"/>
      <c r="F87" s="83"/>
    </row>
    <row r="88" spans="1:6" ht="12.75">
      <c r="A88" s="29" t="s">
        <v>0</v>
      </c>
      <c r="B88" s="86">
        <f>SUM(B75:B86)</f>
        <v>578</v>
      </c>
      <c r="C88" s="86">
        <f>SUM(C75:C86)</f>
        <v>371133803</v>
      </c>
      <c r="D88" s="100">
        <f>C88/B88</f>
        <v>642100.0051903115</v>
      </c>
      <c r="E88" s="88">
        <f>(($C75*E75)+($C76*E76)+($C77*E77)+($C78*E78)+($C79*E79)+($C80*E80)+($C81*E81)+($C82*E82)+($C83*E83)+($C84*E84)+($C85*E85)+($C86*E86))/$C88</f>
        <v>27.173151697529423</v>
      </c>
      <c r="F88" s="89">
        <f>(($C75*F75)+($C76*F76)+($C77*F77)+($C78*F78)+($C79*F79)+($C80*F80)+($C81*F81)+($C82*F82)+($C83*F83)+($C84*F84)+($C85*F85)+($C86*F86))/$C88</f>
        <v>1.7010725331586138</v>
      </c>
    </row>
    <row r="89" spans="1:6" ht="12.75">
      <c r="A89" s="9"/>
      <c r="B89" s="159"/>
      <c r="C89" s="159"/>
      <c r="D89" s="164"/>
      <c r="E89" s="160"/>
      <c r="F89" s="168"/>
    </row>
    <row r="90" spans="1:6" ht="12.75">
      <c r="A90" s="9" t="s">
        <v>71</v>
      </c>
      <c r="B90" s="288"/>
      <c r="C90" s="288"/>
      <c r="D90" s="285"/>
      <c r="E90" s="289"/>
      <c r="F90" s="290"/>
    </row>
    <row r="91" spans="1:6" ht="12.75">
      <c r="A91" s="7" t="s">
        <v>20</v>
      </c>
      <c r="B91" s="278">
        <v>0</v>
      </c>
      <c r="C91" s="279">
        <v>0</v>
      </c>
      <c r="D91" s="291">
        <v>0</v>
      </c>
      <c r="E91" s="281">
        <v>0</v>
      </c>
      <c r="F91" s="282">
        <v>0</v>
      </c>
    </row>
    <row r="92" spans="1:6" ht="12.75">
      <c r="A92" s="7" t="s">
        <v>21</v>
      </c>
      <c r="B92" s="278">
        <v>0</v>
      </c>
      <c r="C92" s="279">
        <v>0</v>
      </c>
      <c r="D92" s="291">
        <v>0</v>
      </c>
      <c r="E92" s="281">
        <v>0</v>
      </c>
      <c r="F92" s="282">
        <v>0</v>
      </c>
    </row>
    <row r="93" spans="1:6" ht="12.75">
      <c r="A93" s="7" t="s">
        <v>22</v>
      </c>
      <c r="B93" s="278">
        <v>0</v>
      </c>
      <c r="C93" s="279">
        <v>0</v>
      </c>
      <c r="D93" s="291">
        <v>0</v>
      </c>
      <c r="E93" s="281">
        <v>0</v>
      </c>
      <c r="F93" s="282">
        <v>0</v>
      </c>
    </row>
    <row r="94" spans="1:6" ht="12.75">
      <c r="A94" s="7" t="s">
        <v>23</v>
      </c>
      <c r="B94" s="278">
        <v>0</v>
      </c>
      <c r="C94" s="279">
        <v>0</v>
      </c>
      <c r="D94" s="291">
        <v>0</v>
      </c>
      <c r="E94" s="281">
        <v>0</v>
      </c>
      <c r="F94" s="282">
        <v>0</v>
      </c>
    </row>
    <row r="95" spans="1:6" ht="12.75">
      <c r="A95" s="7" t="s">
        <v>24</v>
      </c>
      <c r="B95" s="278">
        <v>0</v>
      </c>
      <c r="C95" s="279">
        <v>0</v>
      </c>
      <c r="D95" s="291">
        <v>0</v>
      </c>
      <c r="E95" s="281">
        <v>0</v>
      </c>
      <c r="F95" s="282">
        <v>0</v>
      </c>
    </row>
    <row r="96" spans="1:6" ht="12.75">
      <c r="A96" s="7" t="s">
        <v>25</v>
      </c>
      <c r="B96" s="278">
        <v>0</v>
      </c>
      <c r="C96" s="279">
        <v>0</v>
      </c>
      <c r="D96" s="291">
        <v>0</v>
      </c>
      <c r="E96" s="281">
        <v>0</v>
      </c>
      <c r="F96" s="282">
        <v>0</v>
      </c>
    </row>
    <row r="97" spans="1:6" ht="12.75">
      <c r="A97" s="7" t="s">
        <v>26</v>
      </c>
      <c r="B97" s="278">
        <v>0</v>
      </c>
      <c r="C97" s="279">
        <v>0</v>
      </c>
      <c r="D97" s="291">
        <v>0</v>
      </c>
      <c r="E97" s="281">
        <v>0</v>
      </c>
      <c r="F97" s="282">
        <v>0</v>
      </c>
    </row>
    <row r="98" spans="1:6" ht="12.75">
      <c r="A98" s="7" t="s">
        <v>27</v>
      </c>
      <c r="B98" s="278">
        <v>0</v>
      </c>
      <c r="C98" s="279">
        <v>0</v>
      </c>
      <c r="D98" s="291">
        <v>0</v>
      </c>
      <c r="E98" s="281">
        <v>0</v>
      </c>
      <c r="F98" s="282">
        <v>0</v>
      </c>
    </row>
    <row r="99" spans="1:6" ht="12.75">
      <c r="A99" s="7" t="s">
        <v>28</v>
      </c>
      <c r="B99" s="278">
        <v>0</v>
      </c>
      <c r="C99" s="279">
        <v>0</v>
      </c>
      <c r="D99" s="291">
        <v>0</v>
      </c>
      <c r="E99" s="281">
        <v>0</v>
      </c>
      <c r="F99" s="282">
        <v>0</v>
      </c>
    </row>
    <row r="100" spans="1:6" ht="12.75">
      <c r="A100" s="7" t="s">
        <v>29</v>
      </c>
      <c r="B100" s="278">
        <v>0</v>
      </c>
      <c r="C100" s="279">
        <v>0</v>
      </c>
      <c r="D100" s="291">
        <v>0</v>
      </c>
      <c r="E100" s="281">
        <v>0</v>
      </c>
      <c r="F100" s="282">
        <v>0</v>
      </c>
    </row>
    <row r="101" spans="1:6" ht="12.75">
      <c r="A101" s="7" t="s">
        <v>30</v>
      </c>
      <c r="B101" s="128">
        <v>0</v>
      </c>
      <c r="C101" s="188">
        <v>0</v>
      </c>
      <c r="D101" s="291">
        <v>0</v>
      </c>
      <c r="E101" s="157">
        <v>0</v>
      </c>
      <c r="F101" s="198">
        <v>0</v>
      </c>
    </row>
    <row r="102" spans="1:6" ht="12.75">
      <c r="A102" s="7" t="s">
        <v>31</v>
      </c>
      <c r="B102" s="128">
        <v>0</v>
      </c>
      <c r="C102" s="188">
        <v>0</v>
      </c>
      <c r="D102" s="291">
        <v>0</v>
      </c>
      <c r="E102" s="157">
        <v>0</v>
      </c>
      <c r="F102" s="198">
        <v>0</v>
      </c>
    </row>
    <row r="103" spans="1:6" ht="12.75">
      <c r="A103" s="7"/>
      <c r="B103" s="159"/>
      <c r="C103" s="159"/>
      <c r="D103" s="167"/>
      <c r="E103" s="160"/>
      <c r="F103" s="161"/>
    </row>
    <row r="104" spans="1:6" ht="12.75">
      <c r="A104" s="29" t="s">
        <v>0</v>
      </c>
      <c r="B104" s="86">
        <f>SUM(B91:B102)</f>
        <v>0</v>
      </c>
      <c r="C104" s="86">
        <f>SUM(C91:C102)</f>
        <v>0</v>
      </c>
      <c r="D104" s="100">
        <v>0</v>
      </c>
      <c r="E104" s="88">
        <v>0</v>
      </c>
      <c r="F104" s="89">
        <v>0</v>
      </c>
    </row>
    <row r="105" spans="1:6" ht="12.75">
      <c r="A105" s="265"/>
      <c r="B105" s="266"/>
      <c r="C105" s="266"/>
      <c r="D105" s="267"/>
      <c r="E105" s="157"/>
      <c r="F105" s="269"/>
    </row>
    <row r="106" spans="1:6" ht="12.75">
      <c r="A106" s="9" t="s">
        <v>110</v>
      </c>
      <c r="B106" s="159"/>
      <c r="C106" s="159"/>
      <c r="D106" s="97"/>
      <c r="E106" s="157"/>
      <c r="F106" s="169"/>
    </row>
    <row r="107" spans="1:6" ht="12.75">
      <c r="A107" s="7" t="s">
        <v>20</v>
      </c>
      <c r="B107" s="128">
        <v>317</v>
      </c>
      <c r="C107" s="128">
        <v>202126510</v>
      </c>
      <c r="D107" s="204">
        <f>C107/B107</f>
        <v>637623.0599369085</v>
      </c>
      <c r="E107" s="157">
        <v>41</v>
      </c>
      <c r="F107" s="198">
        <v>2.14</v>
      </c>
    </row>
    <row r="108" spans="1:6" ht="12.75">
      <c r="A108" s="7" t="s">
        <v>21</v>
      </c>
      <c r="B108" s="128">
        <v>172</v>
      </c>
      <c r="C108" s="128">
        <v>120112604</v>
      </c>
      <c r="D108" s="204">
        <v>698329</v>
      </c>
      <c r="E108" s="157">
        <v>40</v>
      </c>
      <c r="F108" s="198">
        <v>2.11</v>
      </c>
    </row>
    <row r="109" spans="1:6" ht="12.75">
      <c r="A109" s="7" t="s">
        <v>22</v>
      </c>
      <c r="B109" s="201">
        <v>377</v>
      </c>
      <c r="C109" s="201">
        <v>261961025</v>
      </c>
      <c r="D109" s="204">
        <v>694857</v>
      </c>
      <c r="E109" s="157">
        <v>42</v>
      </c>
      <c r="F109" s="198">
        <v>2.15</v>
      </c>
    </row>
    <row r="110" spans="1:6" ht="12.75">
      <c r="A110" s="7" t="s">
        <v>23</v>
      </c>
      <c r="B110" s="128">
        <v>266</v>
      </c>
      <c r="C110" s="128">
        <v>183610821</v>
      </c>
      <c r="D110" s="204">
        <v>690266</v>
      </c>
      <c r="E110" s="157">
        <v>43</v>
      </c>
      <c r="F110" s="198">
        <v>2.16</v>
      </c>
    </row>
    <row r="111" spans="1:6" ht="12.75">
      <c r="A111" s="7" t="s">
        <v>24</v>
      </c>
      <c r="B111" s="128">
        <v>176</v>
      </c>
      <c r="C111" s="188">
        <v>125155067</v>
      </c>
      <c r="D111" s="204">
        <v>711108</v>
      </c>
      <c r="E111" s="157">
        <v>40</v>
      </c>
      <c r="F111" s="198">
        <v>2.14</v>
      </c>
    </row>
    <row r="112" spans="1:6" ht="12.75">
      <c r="A112" s="7" t="s">
        <v>25</v>
      </c>
      <c r="B112" s="128">
        <v>133</v>
      </c>
      <c r="C112" s="188">
        <v>83219515</v>
      </c>
      <c r="D112" s="204">
        <v>625711</v>
      </c>
      <c r="E112" s="157">
        <v>38</v>
      </c>
      <c r="F112" s="198">
        <v>2.13</v>
      </c>
    </row>
    <row r="113" spans="1:6" ht="12.75">
      <c r="A113" s="7" t="s">
        <v>26</v>
      </c>
      <c r="B113" s="53">
        <v>189</v>
      </c>
      <c r="C113" s="53">
        <v>117726817</v>
      </c>
      <c r="D113" s="204">
        <v>622893</v>
      </c>
      <c r="E113" s="157">
        <v>39</v>
      </c>
      <c r="F113" s="221">
        <v>2.08</v>
      </c>
    </row>
    <row r="114" spans="1:6" ht="12.75">
      <c r="A114" s="7" t="s">
        <v>27</v>
      </c>
      <c r="B114" s="53">
        <v>369</v>
      </c>
      <c r="C114" s="53">
        <v>219931860</v>
      </c>
      <c r="D114" s="204">
        <v>596021</v>
      </c>
      <c r="E114" s="157">
        <v>39</v>
      </c>
      <c r="F114" s="221">
        <v>2.08</v>
      </c>
    </row>
    <row r="115" spans="1:6" ht="12.75">
      <c r="A115" s="7" t="s">
        <v>28</v>
      </c>
      <c r="B115" s="53">
        <v>314</v>
      </c>
      <c r="C115" s="53">
        <v>202768647</v>
      </c>
      <c r="D115" s="204">
        <v>645760</v>
      </c>
      <c r="E115" s="157">
        <v>40</v>
      </c>
      <c r="F115" s="221">
        <v>2.11</v>
      </c>
    </row>
    <row r="116" spans="1:6" ht="12.75">
      <c r="A116" s="7" t="s">
        <v>29</v>
      </c>
      <c r="B116" s="53">
        <v>196</v>
      </c>
      <c r="C116" s="53">
        <v>135137831</v>
      </c>
      <c r="D116" s="204">
        <f>+C116/B116</f>
        <v>689478.7295918367</v>
      </c>
      <c r="E116" s="157">
        <v>39</v>
      </c>
      <c r="F116" s="221">
        <v>2.04</v>
      </c>
    </row>
    <row r="117" spans="1:6" ht="12.75">
      <c r="A117" s="7" t="s">
        <v>30</v>
      </c>
      <c r="B117" s="128">
        <v>455</v>
      </c>
      <c r="C117" s="140">
        <v>348572050</v>
      </c>
      <c r="D117" s="204">
        <f>+C117/B117</f>
        <v>766092.4175824176</v>
      </c>
      <c r="E117" s="157">
        <v>42</v>
      </c>
      <c r="F117" s="130">
        <v>2.01</v>
      </c>
    </row>
    <row r="118" spans="1:6" ht="12.75">
      <c r="A118" s="7" t="s">
        <v>31</v>
      </c>
      <c r="B118" s="128">
        <v>443</v>
      </c>
      <c r="C118" s="140">
        <v>298875415</v>
      </c>
      <c r="D118" s="204">
        <f>+C118/B118</f>
        <v>674662.3363431151</v>
      </c>
      <c r="E118" s="157">
        <v>39</v>
      </c>
      <c r="F118" s="130">
        <v>1.99</v>
      </c>
    </row>
    <row r="119" spans="1:6" ht="12.75">
      <c r="A119" s="272"/>
      <c r="B119" s="270"/>
      <c r="C119" s="159"/>
      <c r="D119" s="167"/>
      <c r="E119" s="160"/>
      <c r="F119" s="161"/>
    </row>
    <row r="120" spans="1:6" ht="12.75">
      <c r="A120" s="271" t="s">
        <v>0</v>
      </c>
      <c r="B120" s="86">
        <f>SUM(B107:B118)</f>
        <v>3407</v>
      </c>
      <c r="C120" s="86">
        <f>SUM(C107:C118)</f>
        <v>2299198162</v>
      </c>
      <c r="D120" s="100">
        <f>C120/B120</f>
        <v>674845.3660111536</v>
      </c>
      <c r="E120" s="88">
        <f>(($C107*E107)+($C108*E108)+($C109*E109)+($C110*E110)+($C111*E111)+($C112*E112)+($C113*E113)+($C114*E114)+($C115*E115)+($C116*E116)+($C117*E117)+($C118*E118))/$C120</f>
        <v>40.450554539891804</v>
      </c>
      <c r="F120" s="89">
        <f>(($C107*F107)+($C108*F108)+($C109*F109)+($C110*F110)+($C111*F111)+($C112*F112)+($C113*F113)+($C114*F114)+($C115*F115)+($C116*F116)+($C117*F117)+($C118*F118))/$C120</f>
        <v>2.0842650091680097</v>
      </c>
    </row>
    <row r="121" spans="1:6" ht="12.75">
      <c r="A121" s="9"/>
      <c r="B121" s="159"/>
      <c r="C121" s="159"/>
      <c r="D121" s="165"/>
      <c r="E121" s="160"/>
      <c r="F121" s="161"/>
    </row>
    <row r="122" spans="1:6" ht="12.75">
      <c r="A122" s="9" t="s">
        <v>73</v>
      </c>
      <c r="B122" s="159"/>
      <c r="C122" s="159"/>
      <c r="D122" s="165"/>
      <c r="E122" s="160"/>
      <c r="F122" s="161"/>
    </row>
    <row r="123" spans="1:6" ht="12.75">
      <c r="A123" s="7" t="s">
        <v>20</v>
      </c>
      <c r="B123" s="128">
        <v>130</v>
      </c>
      <c r="C123" s="128">
        <v>90915336</v>
      </c>
      <c r="D123" s="205">
        <f>C123/B123</f>
        <v>699348.7384615385</v>
      </c>
      <c r="E123" s="157">
        <v>52</v>
      </c>
      <c r="F123" s="198">
        <v>1.96</v>
      </c>
    </row>
    <row r="124" spans="1:6" ht="12.75">
      <c r="A124" s="7" t="s">
        <v>21</v>
      </c>
      <c r="B124" s="128">
        <v>120</v>
      </c>
      <c r="C124" s="128">
        <v>77009231</v>
      </c>
      <c r="D124" s="205">
        <v>641744</v>
      </c>
      <c r="E124" s="157">
        <v>51</v>
      </c>
      <c r="F124" s="198">
        <v>1.96</v>
      </c>
    </row>
    <row r="125" spans="1:6" ht="12.75">
      <c r="A125" s="7" t="s">
        <v>22</v>
      </c>
      <c r="B125" s="128">
        <v>386</v>
      </c>
      <c r="C125" s="128">
        <v>221794473</v>
      </c>
      <c r="D125" s="205">
        <v>574597</v>
      </c>
      <c r="E125" s="157">
        <v>53</v>
      </c>
      <c r="F125" s="198">
        <v>1.97</v>
      </c>
    </row>
    <row r="126" spans="1:6" ht="12.75">
      <c r="A126" s="7" t="s">
        <v>23</v>
      </c>
      <c r="B126" s="128">
        <v>155</v>
      </c>
      <c r="C126" s="128">
        <v>101675291</v>
      </c>
      <c r="D126" s="205">
        <v>655970</v>
      </c>
      <c r="E126" s="157">
        <v>54</v>
      </c>
      <c r="F126" s="198">
        <v>1.95</v>
      </c>
    </row>
    <row r="127" spans="1:6" ht="12.75">
      <c r="A127" s="7" t="s">
        <v>24</v>
      </c>
      <c r="B127" s="128">
        <v>94</v>
      </c>
      <c r="C127" s="188">
        <v>58448787</v>
      </c>
      <c r="D127" s="205">
        <v>621796</v>
      </c>
      <c r="E127" s="157">
        <v>53</v>
      </c>
      <c r="F127" s="198">
        <v>1.97</v>
      </c>
    </row>
    <row r="128" spans="1:6" ht="12.75">
      <c r="A128" s="7" t="s">
        <v>25</v>
      </c>
      <c r="B128" s="128">
        <v>90</v>
      </c>
      <c r="C128" s="128">
        <v>55311660</v>
      </c>
      <c r="D128" s="205">
        <v>614574</v>
      </c>
      <c r="E128" s="157">
        <v>54</v>
      </c>
      <c r="F128" s="198">
        <v>1.96</v>
      </c>
    </row>
    <row r="129" spans="1:6" ht="12.75">
      <c r="A129" s="7" t="s">
        <v>26</v>
      </c>
      <c r="B129" s="128">
        <v>113</v>
      </c>
      <c r="C129" s="128">
        <v>76068150</v>
      </c>
      <c r="D129" s="205">
        <v>673169</v>
      </c>
      <c r="E129" s="157">
        <v>54</v>
      </c>
      <c r="F129" s="130">
        <v>1.96</v>
      </c>
    </row>
    <row r="130" spans="1:6" ht="12.75">
      <c r="A130" s="7" t="s">
        <v>27</v>
      </c>
      <c r="B130" s="128">
        <v>106</v>
      </c>
      <c r="C130" s="128">
        <v>72131340</v>
      </c>
      <c r="D130" s="205">
        <v>680484</v>
      </c>
      <c r="E130" s="157">
        <v>49</v>
      </c>
      <c r="F130" s="130">
        <v>1.97</v>
      </c>
    </row>
    <row r="131" spans="1:6" ht="12.75">
      <c r="A131" s="7" t="s">
        <v>28</v>
      </c>
      <c r="B131" s="128">
        <v>208</v>
      </c>
      <c r="C131" s="128">
        <v>135886426</v>
      </c>
      <c r="D131" s="205">
        <v>653300</v>
      </c>
      <c r="E131" s="157">
        <v>52</v>
      </c>
      <c r="F131" s="130">
        <v>1.94</v>
      </c>
    </row>
    <row r="132" spans="1:6" ht="12.75">
      <c r="A132" s="7" t="s">
        <v>29</v>
      </c>
      <c r="B132" s="128">
        <v>138</v>
      </c>
      <c r="C132" s="128">
        <v>87904968</v>
      </c>
      <c r="D132" s="205">
        <f>+C132/B132</f>
        <v>636992.5217391305</v>
      </c>
      <c r="E132" s="157">
        <v>51</v>
      </c>
      <c r="F132" s="184">
        <v>1.97</v>
      </c>
    </row>
    <row r="133" spans="1:6" ht="12.75">
      <c r="A133" s="7" t="s">
        <v>30</v>
      </c>
      <c r="B133" s="128">
        <v>394</v>
      </c>
      <c r="C133" s="128">
        <v>235364792</v>
      </c>
      <c r="D133" s="205">
        <f>+C133/B133</f>
        <v>597372.5685279188</v>
      </c>
      <c r="E133" s="157">
        <v>53</v>
      </c>
      <c r="F133" s="130">
        <v>1.97</v>
      </c>
    </row>
    <row r="134" spans="1:6" ht="12.75">
      <c r="A134" s="7" t="s">
        <v>31</v>
      </c>
      <c r="B134" s="80">
        <v>317</v>
      </c>
      <c r="C134" s="80">
        <v>187768417</v>
      </c>
      <c r="D134" s="205">
        <f>+C134/B134</f>
        <v>592329.3911671925</v>
      </c>
      <c r="E134" s="157">
        <v>52</v>
      </c>
      <c r="F134" s="83">
        <v>1.96</v>
      </c>
    </row>
    <row r="135" spans="1:6" ht="12.75">
      <c r="A135" s="9"/>
      <c r="B135" s="159"/>
      <c r="C135" s="159"/>
      <c r="D135" s="206"/>
      <c r="E135" s="160"/>
      <c r="F135" s="161"/>
    </row>
    <row r="136" spans="1:6" ht="12.75">
      <c r="A136" s="29" t="s">
        <v>0</v>
      </c>
      <c r="B136" s="86">
        <f>SUM(B123:B135)</f>
        <v>2251</v>
      </c>
      <c r="C136" s="86">
        <f>SUM(C123:C135)</f>
        <v>1400278871</v>
      </c>
      <c r="D136" s="207">
        <f>C136/B136</f>
        <v>622069.6894713461</v>
      </c>
      <c r="E136" s="88">
        <f>(($C123*E123)+($C124*E124)+($C125*E125)+($C126*E126)+($C127*E127)+($C128*E128)+($C129*E129)+($C130*E130)+($C131*E131)+($C132*E132)+($C133*E133)+($C134*E134))/$C136</f>
        <v>52.4287789007137</v>
      </c>
      <c r="F136" s="89">
        <f>(($C123*F123)+($C124*F124)+($C125*F125)+($C126*F126)+($C127*F127)+($C128*F128)+($C129*F129)+($C130*F130)+($C131*F131)+($C132*F132)+($C133*F133)+($C134*F134))/$C136</f>
        <v>1.9621581145246034</v>
      </c>
    </row>
    <row r="137" spans="1:6" ht="12.75">
      <c r="A137" s="32"/>
      <c r="B137" s="90"/>
      <c r="C137" s="90"/>
      <c r="D137" s="101"/>
      <c r="E137" s="91"/>
      <c r="F137" s="92"/>
    </row>
    <row r="138" spans="1:6" ht="12.75">
      <c r="A138" s="9" t="s">
        <v>89</v>
      </c>
      <c r="B138" s="80"/>
      <c r="C138" s="80"/>
      <c r="D138" s="102"/>
      <c r="E138" s="82"/>
      <c r="F138" s="83"/>
    </row>
    <row r="139" spans="1:6" ht="12.75">
      <c r="A139" s="7" t="s">
        <v>20</v>
      </c>
      <c r="B139" s="128">
        <v>404</v>
      </c>
      <c r="C139" s="128">
        <v>287867269</v>
      </c>
      <c r="D139" s="127">
        <f>C139/B139</f>
        <v>712542.7450495049</v>
      </c>
      <c r="E139" s="157">
        <v>39</v>
      </c>
      <c r="F139" s="130">
        <v>2.09</v>
      </c>
    </row>
    <row r="140" spans="1:6" ht="12.75">
      <c r="A140" s="7" t="s">
        <v>21</v>
      </c>
      <c r="B140" s="128">
        <v>286</v>
      </c>
      <c r="C140" s="128">
        <v>201916558</v>
      </c>
      <c r="D140" s="127">
        <v>706002</v>
      </c>
      <c r="E140" s="157">
        <v>37</v>
      </c>
      <c r="F140" s="130">
        <v>2.11</v>
      </c>
    </row>
    <row r="141" spans="1:6" ht="12.75">
      <c r="A141" s="7" t="s">
        <v>22</v>
      </c>
      <c r="B141" s="128">
        <v>542</v>
      </c>
      <c r="C141" s="128">
        <v>382139296</v>
      </c>
      <c r="D141" s="127">
        <v>705054</v>
      </c>
      <c r="E141" s="157">
        <v>41</v>
      </c>
      <c r="F141" s="130">
        <v>2.14</v>
      </c>
    </row>
    <row r="142" spans="1:6" ht="12.75">
      <c r="A142" s="7" t="s">
        <v>23</v>
      </c>
      <c r="B142" s="128">
        <v>352</v>
      </c>
      <c r="C142" s="128">
        <v>255354424</v>
      </c>
      <c r="D142" s="127">
        <v>725439</v>
      </c>
      <c r="E142" s="157">
        <v>38</v>
      </c>
      <c r="F142" s="130">
        <v>2.14</v>
      </c>
    </row>
    <row r="143" spans="1:6" ht="12.75">
      <c r="A143" s="7" t="s">
        <v>24</v>
      </c>
      <c r="B143" s="128">
        <v>274</v>
      </c>
      <c r="C143" s="188">
        <v>177339417</v>
      </c>
      <c r="D143" s="127">
        <v>647224</v>
      </c>
      <c r="E143" s="157">
        <v>36</v>
      </c>
      <c r="F143" s="197">
        <v>2.12</v>
      </c>
    </row>
    <row r="144" spans="1:6" ht="12.75">
      <c r="A144" s="7" t="s">
        <v>25</v>
      </c>
      <c r="B144" s="181">
        <v>262</v>
      </c>
      <c r="C144" s="181">
        <v>181067643</v>
      </c>
      <c r="D144" s="127">
        <v>691098</v>
      </c>
      <c r="E144" s="157">
        <v>39</v>
      </c>
      <c r="F144" s="174">
        <v>2.08</v>
      </c>
    </row>
    <row r="145" spans="1:6" ht="12.75">
      <c r="A145" s="7" t="s">
        <v>26</v>
      </c>
      <c r="B145" s="80">
        <v>325</v>
      </c>
      <c r="C145" s="80">
        <v>173425980</v>
      </c>
      <c r="D145" s="127">
        <v>533618</v>
      </c>
      <c r="E145" s="157">
        <v>33</v>
      </c>
      <c r="F145" s="83">
        <v>2.05</v>
      </c>
    </row>
    <row r="146" spans="1:6" ht="12.75">
      <c r="A146" s="7" t="s">
        <v>27</v>
      </c>
      <c r="B146" s="80">
        <v>568</v>
      </c>
      <c r="C146" s="80">
        <v>396293620</v>
      </c>
      <c r="D146" s="127">
        <v>697700</v>
      </c>
      <c r="E146" s="157">
        <v>40</v>
      </c>
      <c r="F146" s="83">
        <v>2.08</v>
      </c>
    </row>
    <row r="147" spans="1:6" ht="12.75">
      <c r="A147" s="7" t="s">
        <v>28</v>
      </c>
      <c r="B147" s="139">
        <v>393</v>
      </c>
      <c r="C147" s="140">
        <v>260734310</v>
      </c>
      <c r="D147" s="127">
        <v>663446</v>
      </c>
      <c r="E147" s="157">
        <v>39</v>
      </c>
      <c r="F147" s="130">
        <v>2.08</v>
      </c>
    </row>
    <row r="148" spans="1:6" ht="12.75">
      <c r="A148" s="149" t="s">
        <v>29</v>
      </c>
      <c r="B148" s="177">
        <v>366</v>
      </c>
      <c r="C148" s="136">
        <v>250243985</v>
      </c>
      <c r="D148" s="127">
        <f>+C148/B148</f>
        <v>683726.7349726775</v>
      </c>
      <c r="E148" s="157">
        <v>38</v>
      </c>
      <c r="F148" s="83">
        <v>1.99</v>
      </c>
    </row>
    <row r="149" spans="1:6" ht="12.75">
      <c r="A149" s="149" t="s">
        <v>30</v>
      </c>
      <c r="B149" s="176">
        <v>702</v>
      </c>
      <c r="C149" s="158">
        <v>584981088</v>
      </c>
      <c r="D149" s="127">
        <f>+C149/B149</f>
        <v>833306.3931623931</v>
      </c>
      <c r="E149" s="157">
        <v>40</v>
      </c>
      <c r="F149" s="174">
        <v>1.99</v>
      </c>
    </row>
    <row r="150" spans="1:6" ht="12.75">
      <c r="A150" s="149" t="s">
        <v>31</v>
      </c>
      <c r="B150" s="128">
        <v>568</v>
      </c>
      <c r="C150" s="128">
        <v>392481584</v>
      </c>
      <c r="D150" s="127">
        <f>+C150/B150</f>
        <v>690988.7042253522</v>
      </c>
      <c r="E150" s="157">
        <v>36</v>
      </c>
      <c r="F150" s="198">
        <v>1.97</v>
      </c>
    </row>
    <row r="151" spans="1:6" ht="12.75">
      <c r="A151" s="7"/>
      <c r="B151" s="80"/>
      <c r="C151" s="80"/>
      <c r="D151" s="99"/>
      <c r="E151" s="82"/>
      <c r="F151" s="85"/>
    </row>
    <row r="152" spans="1:6" ht="12.75">
      <c r="A152" s="29" t="s">
        <v>0</v>
      </c>
      <c r="B152" s="86">
        <f>SUM(B139:B151)</f>
        <v>5042</v>
      </c>
      <c r="C152" s="86">
        <f>SUM(C139:C151)</f>
        <v>3543845174</v>
      </c>
      <c r="D152" s="100">
        <f>C152/B152</f>
        <v>702864.9690598969</v>
      </c>
      <c r="E152" s="88">
        <f>(($C139*E139)+($C140*E140)+($C141*E141)+($C142*E142)+($C143*E143)+($C144*E144)+($C145*E145)+($C146*E146)+($C147*E147)+($C148*E148)+($C149*E149)+($C150*E150))/$C152</f>
        <v>38.459937719051155</v>
      </c>
      <c r="F152" s="89">
        <f>(($C139*F139)+($C140*F140)+($C141*F141)+($C142*F142)+($C143*F143)+($C144*F144)+($C145*F145)+($C146*F146)+($C147*F147)+($C148*F148)+($C149*F149)+($C150*F150))/$C152</f>
        <v>2.0604543828810056</v>
      </c>
    </row>
    <row r="153" spans="1:6" ht="12.75">
      <c r="A153" s="9"/>
      <c r="B153" s="159"/>
      <c r="C153" s="159"/>
      <c r="D153" s="164"/>
      <c r="E153" s="160"/>
      <c r="F153" s="161"/>
    </row>
    <row r="154" spans="1:6" ht="12.75">
      <c r="A154" s="9" t="s">
        <v>76</v>
      </c>
      <c r="B154" s="159"/>
      <c r="C154" s="159"/>
      <c r="D154" s="165"/>
      <c r="E154" s="160"/>
      <c r="F154" s="161"/>
    </row>
    <row r="155" spans="1:6" ht="12.75">
      <c r="A155" s="7" t="s">
        <v>20</v>
      </c>
      <c r="B155" s="53">
        <v>2</v>
      </c>
      <c r="C155" s="53">
        <v>715103</v>
      </c>
      <c r="D155" s="204">
        <f>C155/B155</f>
        <v>357551.5</v>
      </c>
      <c r="E155" s="157">
        <v>44</v>
      </c>
      <c r="F155" s="25">
        <v>1.92</v>
      </c>
    </row>
    <row r="156" spans="1:6" ht="12.75">
      <c r="A156" s="7" t="s">
        <v>21</v>
      </c>
      <c r="B156" s="139">
        <v>0</v>
      </c>
      <c r="C156" s="128">
        <v>0</v>
      </c>
      <c r="D156" s="99">
        <v>0</v>
      </c>
      <c r="E156" s="157">
        <v>0</v>
      </c>
      <c r="F156" s="130">
        <v>0</v>
      </c>
    </row>
    <row r="157" spans="1:6" ht="12.75">
      <c r="A157" s="7" t="s">
        <v>22</v>
      </c>
      <c r="B157" s="139">
        <v>0</v>
      </c>
      <c r="C157" s="128">
        <v>0</v>
      </c>
      <c r="D157" s="99">
        <v>0</v>
      </c>
      <c r="E157" s="157">
        <v>0</v>
      </c>
      <c r="F157" s="130">
        <v>0</v>
      </c>
    </row>
    <row r="158" spans="1:6" ht="12.75">
      <c r="A158" s="7" t="s">
        <v>23</v>
      </c>
      <c r="B158" s="139">
        <v>0</v>
      </c>
      <c r="C158" s="128">
        <v>0</v>
      </c>
      <c r="D158" s="99">
        <v>0</v>
      </c>
      <c r="E158" s="157">
        <v>0</v>
      </c>
      <c r="F158" s="130">
        <v>0</v>
      </c>
    </row>
    <row r="159" spans="1:6" ht="12.75">
      <c r="A159" s="7" t="s">
        <v>24</v>
      </c>
      <c r="B159" s="139">
        <v>0</v>
      </c>
      <c r="C159" s="128">
        <v>0</v>
      </c>
      <c r="D159" s="99">
        <v>0</v>
      </c>
      <c r="E159" s="157">
        <v>0</v>
      </c>
      <c r="F159" s="130">
        <v>0</v>
      </c>
    </row>
    <row r="160" spans="1:6" ht="12.75">
      <c r="A160" s="7" t="s">
        <v>25</v>
      </c>
      <c r="B160" s="139">
        <v>0</v>
      </c>
      <c r="C160" s="128">
        <v>0</v>
      </c>
      <c r="D160" s="99">
        <v>0</v>
      </c>
      <c r="E160" s="157">
        <v>0</v>
      </c>
      <c r="F160" s="130">
        <v>0</v>
      </c>
    </row>
    <row r="161" spans="1:6" ht="12.75">
      <c r="A161" s="7" t="s">
        <v>26</v>
      </c>
      <c r="B161" s="139">
        <v>0</v>
      </c>
      <c r="C161" s="128">
        <v>0</v>
      </c>
      <c r="D161" s="99">
        <v>0</v>
      </c>
      <c r="E161" s="157">
        <v>0</v>
      </c>
      <c r="F161" s="130">
        <v>0</v>
      </c>
    </row>
    <row r="162" spans="1:6" ht="12.75">
      <c r="A162" s="7" t="s">
        <v>27</v>
      </c>
      <c r="B162" s="139">
        <v>0</v>
      </c>
      <c r="C162" s="128">
        <v>0</v>
      </c>
      <c r="D162" s="99">
        <v>0</v>
      </c>
      <c r="E162" s="157">
        <v>0</v>
      </c>
      <c r="F162" s="130">
        <v>0</v>
      </c>
    </row>
    <row r="163" spans="1:6" ht="12.75">
      <c r="A163" s="7" t="s">
        <v>28</v>
      </c>
      <c r="B163" s="139">
        <v>0</v>
      </c>
      <c r="C163" s="128">
        <v>0</v>
      </c>
      <c r="D163" s="99">
        <v>0</v>
      </c>
      <c r="E163" s="157">
        <v>0</v>
      </c>
      <c r="F163" s="130">
        <v>0</v>
      </c>
    </row>
    <row r="164" spans="1:6" ht="12.75">
      <c r="A164" s="7" t="s">
        <v>29</v>
      </c>
      <c r="B164" s="139">
        <v>0</v>
      </c>
      <c r="C164" s="128">
        <v>0</v>
      </c>
      <c r="D164" s="99">
        <v>0</v>
      </c>
      <c r="E164" s="157">
        <v>0</v>
      </c>
      <c r="F164" s="130">
        <v>0</v>
      </c>
    </row>
    <row r="165" spans="1:6" ht="12.75">
      <c r="A165" s="7" t="s">
        <v>30</v>
      </c>
      <c r="B165" s="128">
        <v>0</v>
      </c>
      <c r="C165" s="188">
        <v>0</v>
      </c>
      <c r="D165" s="99">
        <v>0</v>
      </c>
      <c r="E165" s="157">
        <v>0</v>
      </c>
      <c r="F165" s="198">
        <v>0</v>
      </c>
    </row>
    <row r="166" spans="1:6" ht="12.75">
      <c r="A166" s="7" t="s">
        <v>31</v>
      </c>
      <c r="B166" s="128">
        <v>0</v>
      </c>
      <c r="C166" s="188">
        <v>0</v>
      </c>
      <c r="D166" s="99">
        <v>0</v>
      </c>
      <c r="E166" s="157">
        <v>0</v>
      </c>
      <c r="F166" s="198">
        <v>0</v>
      </c>
    </row>
    <row r="167" spans="1:6" ht="12.75">
      <c r="A167" s="9"/>
      <c r="B167" s="159"/>
      <c r="C167" s="159"/>
      <c r="D167" s="165"/>
      <c r="E167" s="161"/>
      <c r="F167" s="161"/>
    </row>
    <row r="168" spans="1:6" ht="12.75">
      <c r="A168" s="29" t="s">
        <v>0</v>
      </c>
      <c r="B168" s="86">
        <f>SUM(B155:B167)</f>
        <v>2</v>
      </c>
      <c r="C168" s="86">
        <f>SUM(C155:C167)</f>
        <v>715103</v>
      </c>
      <c r="D168" s="100">
        <f>C168/B168</f>
        <v>357551.5</v>
      </c>
      <c r="E168" s="88">
        <f>(($C155*E155)+($C156*E156)+($C157*E157)+($C158*E158)+($C159*E159)+($C160*E160)+($C161*E161)+($C162*E162)+($C163*E163)+($C164*E164)+($C165*E165)+($C166*E166))/$C168</f>
        <v>44</v>
      </c>
      <c r="F168" s="89">
        <f>(($C155*F155)+($C156*F156)+($C157*F157)+($C158*F158)+($C159*F159)+($C160*F160)+($C161*F161)+($C162*F162)+($C163*F163)+($C164*F164)+($C165*F165)+($C166*F166))/$C168</f>
        <v>1.92</v>
      </c>
    </row>
    <row r="169" spans="1:6" ht="12.75">
      <c r="A169" s="236"/>
      <c r="B169" s="237"/>
      <c r="C169" s="237"/>
      <c r="D169" s="164"/>
      <c r="E169" s="226"/>
      <c r="F169" s="168"/>
    </row>
    <row r="170" spans="1:6" ht="12.75">
      <c r="A170" s="240" t="s">
        <v>86</v>
      </c>
      <c r="B170" s="241"/>
      <c r="C170" s="241"/>
      <c r="D170" s="165"/>
      <c r="E170" s="242"/>
      <c r="F170" s="169"/>
    </row>
    <row r="171" spans="1:6" ht="12.75">
      <c r="A171" s="7" t="s">
        <v>20</v>
      </c>
      <c r="B171" s="209">
        <v>300</v>
      </c>
      <c r="C171" s="128">
        <v>184792109</v>
      </c>
      <c r="D171" s="99">
        <f>C171/B171</f>
        <v>615973.6966666667</v>
      </c>
      <c r="E171" s="157">
        <v>56</v>
      </c>
      <c r="F171" s="130">
        <v>1.69</v>
      </c>
    </row>
    <row r="172" spans="1:6" ht="12.75">
      <c r="A172" s="7" t="s">
        <v>21</v>
      </c>
      <c r="B172" s="209">
        <v>186</v>
      </c>
      <c r="C172" s="128">
        <v>120827033</v>
      </c>
      <c r="D172" s="99">
        <v>649608</v>
      </c>
      <c r="E172" s="157">
        <v>56</v>
      </c>
      <c r="F172" s="130">
        <v>1.82</v>
      </c>
    </row>
    <row r="173" spans="1:6" ht="12.75">
      <c r="A173" s="7" t="s">
        <v>22</v>
      </c>
      <c r="B173" s="201">
        <v>349</v>
      </c>
      <c r="C173" s="201">
        <v>239083122</v>
      </c>
      <c r="D173" s="99">
        <v>685052</v>
      </c>
      <c r="E173" s="157">
        <v>55</v>
      </c>
      <c r="F173" s="198">
        <v>1.66</v>
      </c>
    </row>
    <row r="174" spans="1:6" ht="12.75">
      <c r="A174" s="7" t="s">
        <v>23</v>
      </c>
      <c r="B174" s="209">
        <v>197</v>
      </c>
      <c r="C174" s="128">
        <v>134414209</v>
      </c>
      <c r="D174" s="99">
        <v>682306</v>
      </c>
      <c r="E174" s="157">
        <v>56</v>
      </c>
      <c r="F174" s="130">
        <v>1.68</v>
      </c>
    </row>
    <row r="175" spans="1:6" ht="12.75">
      <c r="A175" s="7" t="s">
        <v>24</v>
      </c>
      <c r="B175" s="128">
        <v>224</v>
      </c>
      <c r="C175" s="128">
        <v>157829938</v>
      </c>
      <c r="D175" s="99">
        <v>704598</v>
      </c>
      <c r="E175" s="157">
        <v>57</v>
      </c>
      <c r="F175" s="184">
        <v>1.87</v>
      </c>
    </row>
    <row r="176" spans="1:6" ht="12.75">
      <c r="A176" s="7" t="s">
        <v>25</v>
      </c>
      <c r="B176" s="201">
        <v>166</v>
      </c>
      <c r="C176" s="201">
        <v>96273103</v>
      </c>
      <c r="D176" s="99">
        <v>579958</v>
      </c>
      <c r="E176" s="157">
        <v>56</v>
      </c>
      <c r="F176" s="198">
        <v>1.93</v>
      </c>
    </row>
    <row r="177" spans="1:6" ht="12.75">
      <c r="A177" s="7" t="s">
        <v>26</v>
      </c>
      <c r="B177" s="80">
        <v>203</v>
      </c>
      <c r="C177" s="80">
        <v>129351308</v>
      </c>
      <c r="D177" s="99">
        <v>637199</v>
      </c>
      <c r="E177" s="157">
        <v>56</v>
      </c>
      <c r="F177" s="83">
        <v>1.88</v>
      </c>
    </row>
    <row r="178" spans="1:6" ht="12.75">
      <c r="A178" s="7" t="s">
        <v>27</v>
      </c>
      <c r="B178" s="80">
        <v>246</v>
      </c>
      <c r="C178" s="80">
        <v>150195544</v>
      </c>
      <c r="D178" s="99">
        <v>610551</v>
      </c>
      <c r="E178" s="157">
        <v>55</v>
      </c>
      <c r="F178" s="83">
        <v>1.87</v>
      </c>
    </row>
    <row r="179" spans="1:6" ht="12.75">
      <c r="A179" s="7" t="s">
        <v>28</v>
      </c>
      <c r="B179" s="145">
        <v>314</v>
      </c>
      <c r="C179" s="144">
        <v>221307547</v>
      </c>
      <c r="D179" s="99">
        <v>704801</v>
      </c>
      <c r="E179" s="157">
        <v>55</v>
      </c>
      <c r="F179" s="186">
        <v>1.76</v>
      </c>
    </row>
    <row r="180" spans="1:6" ht="12.75">
      <c r="A180" s="7" t="s">
        <v>29</v>
      </c>
      <c r="B180" s="80">
        <v>294</v>
      </c>
      <c r="C180" s="80">
        <v>204240604</v>
      </c>
      <c r="D180" s="99">
        <f>+C180/B180</f>
        <v>694695.9319727891</v>
      </c>
      <c r="E180" s="157">
        <v>55</v>
      </c>
      <c r="F180" s="83">
        <v>1.73</v>
      </c>
    </row>
    <row r="181" spans="1:6" ht="12.75">
      <c r="A181" s="7" t="s">
        <v>30</v>
      </c>
      <c r="B181" s="139">
        <v>336</v>
      </c>
      <c r="C181" s="140">
        <v>230232617</v>
      </c>
      <c r="D181" s="99">
        <f>+C181/B181</f>
        <v>685216.1220238095</v>
      </c>
      <c r="E181" s="157">
        <v>58</v>
      </c>
      <c r="F181" s="130">
        <v>1.73</v>
      </c>
    </row>
    <row r="182" spans="1:6" ht="12.75">
      <c r="A182" s="7" t="s">
        <v>31</v>
      </c>
      <c r="B182" s="128">
        <v>620</v>
      </c>
      <c r="C182" s="140">
        <v>396191767</v>
      </c>
      <c r="D182" s="99">
        <f>+C182/B182</f>
        <v>639018.979032258</v>
      </c>
      <c r="E182" s="157">
        <v>55</v>
      </c>
      <c r="F182" s="198">
        <v>1.72</v>
      </c>
    </row>
    <row r="183" spans="1:6" ht="12.75">
      <c r="A183" s="250"/>
      <c r="B183" s="251"/>
      <c r="C183" s="251"/>
      <c r="D183" s="252"/>
      <c r="E183" s="84"/>
      <c r="F183" s="249"/>
    </row>
    <row r="184" spans="1:6" ht="12.75">
      <c r="A184" s="29" t="s">
        <v>0</v>
      </c>
      <c r="B184" s="86">
        <f>SUM(B171:B182)</f>
        <v>3435</v>
      </c>
      <c r="C184" s="86">
        <f>SUM(C171:C182)</f>
        <v>2264738901</v>
      </c>
      <c r="D184" s="100">
        <f>C184/B184</f>
        <v>659312.6349344978</v>
      </c>
      <c r="E184" s="88">
        <f>(($C171*E171)+($C172*E172)+($C173*E173)+($C174*E174)+($C175*E175)+($C176*E176)+($C177*E177)+($C178*E178)+($C179*E179)+($C180*E180)+($C181*E181)+($C182*E182))/$C184</f>
        <v>55.73828178968521</v>
      </c>
      <c r="F184" s="89">
        <f>(($C171*F171)+($C172*F172)+($C173*F173)+($C174*F174)+($C175*F175)+($C176*F176)+($C177*F177)+($C178*F178)+($C179*F179)+($C180*F180)+($C181*F181)+($C182*F182))/$C184</f>
        <v>1.7584732216201728</v>
      </c>
    </row>
    <row r="185" spans="1:6" ht="12.75">
      <c r="A185" s="149"/>
      <c r="B185" s="135"/>
      <c r="C185" s="135"/>
      <c r="D185" s="102"/>
      <c r="E185" s="175"/>
      <c r="F185" s="171"/>
    </row>
    <row r="186" spans="1:6" ht="12.75">
      <c r="A186" s="9" t="s">
        <v>56</v>
      </c>
      <c r="B186" s="80"/>
      <c r="C186" s="80"/>
      <c r="D186" s="102"/>
      <c r="E186" s="157"/>
      <c r="F186" s="83"/>
    </row>
    <row r="187" spans="1:6" ht="12.75">
      <c r="A187" s="7" t="s">
        <v>20</v>
      </c>
      <c r="B187" s="139">
        <v>0</v>
      </c>
      <c r="C187" s="128">
        <v>0</v>
      </c>
      <c r="D187" s="99">
        <v>0</v>
      </c>
      <c r="E187" s="157">
        <v>0</v>
      </c>
      <c r="F187" s="197">
        <v>0</v>
      </c>
    </row>
    <row r="188" spans="1:6" ht="12.75">
      <c r="A188" s="7" t="s">
        <v>21</v>
      </c>
      <c r="B188" s="139">
        <v>0</v>
      </c>
      <c r="C188" s="128">
        <v>0</v>
      </c>
      <c r="D188" s="99">
        <v>0</v>
      </c>
      <c r="E188" s="157">
        <v>0</v>
      </c>
      <c r="F188" s="197">
        <v>0</v>
      </c>
    </row>
    <row r="189" spans="1:6" ht="12.75">
      <c r="A189" s="7" t="s">
        <v>22</v>
      </c>
      <c r="B189" s="139">
        <v>0</v>
      </c>
      <c r="C189" s="128">
        <v>0</v>
      </c>
      <c r="D189" s="99">
        <v>0</v>
      </c>
      <c r="E189" s="157">
        <v>0</v>
      </c>
      <c r="F189" s="197">
        <v>0</v>
      </c>
    </row>
    <row r="190" spans="1:6" ht="12.75">
      <c r="A190" s="7" t="s">
        <v>23</v>
      </c>
      <c r="B190" s="139">
        <v>0</v>
      </c>
      <c r="C190" s="128">
        <v>0</v>
      </c>
      <c r="D190" s="99">
        <v>0</v>
      </c>
      <c r="E190" s="157">
        <v>0</v>
      </c>
      <c r="F190" s="197">
        <v>0</v>
      </c>
    </row>
    <row r="191" spans="1:6" ht="12.75">
      <c r="A191" s="7" t="s">
        <v>24</v>
      </c>
      <c r="B191" s="139">
        <v>0</v>
      </c>
      <c r="C191" s="128">
        <v>0</v>
      </c>
      <c r="D191" s="99">
        <v>0</v>
      </c>
      <c r="E191" s="157">
        <v>0</v>
      </c>
      <c r="F191" s="197">
        <v>0</v>
      </c>
    </row>
    <row r="192" spans="1:6" ht="12.75">
      <c r="A192" s="7" t="s">
        <v>25</v>
      </c>
      <c r="B192" s="139">
        <v>0</v>
      </c>
      <c r="C192" s="128">
        <v>0</v>
      </c>
      <c r="D192" s="99">
        <v>0</v>
      </c>
      <c r="E192" s="157">
        <v>0</v>
      </c>
      <c r="F192" s="197">
        <v>0</v>
      </c>
    </row>
    <row r="193" spans="1:6" ht="12.75">
      <c r="A193" s="7" t="s">
        <v>26</v>
      </c>
      <c r="B193" s="139">
        <v>0</v>
      </c>
      <c r="C193" s="128">
        <v>0</v>
      </c>
      <c r="D193" s="99">
        <v>0</v>
      </c>
      <c r="E193" s="157">
        <v>0</v>
      </c>
      <c r="F193" s="197">
        <v>0</v>
      </c>
    </row>
    <row r="194" spans="1:6" ht="12.75">
      <c r="A194" s="7" t="s">
        <v>27</v>
      </c>
      <c r="B194" s="139">
        <v>0</v>
      </c>
      <c r="C194" s="128">
        <v>0</v>
      </c>
      <c r="D194" s="99">
        <v>0</v>
      </c>
      <c r="E194" s="157">
        <v>0</v>
      </c>
      <c r="F194" s="130">
        <v>0</v>
      </c>
    </row>
    <row r="195" spans="1:6" ht="12.75">
      <c r="A195" s="149" t="s">
        <v>28</v>
      </c>
      <c r="B195" s="139">
        <v>0</v>
      </c>
      <c r="C195" s="128">
        <v>0</v>
      </c>
      <c r="D195" s="99">
        <v>0</v>
      </c>
      <c r="E195" s="157">
        <v>0</v>
      </c>
      <c r="F195" s="130">
        <v>0</v>
      </c>
    </row>
    <row r="196" spans="1:6" ht="12.75">
      <c r="A196" s="7" t="s">
        <v>29</v>
      </c>
      <c r="B196" s="139">
        <v>0</v>
      </c>
      <c r="C196" s="128">
        <v>0</v>
      </c>
      <c r="D196" s="99">
        <v>0</v>
      </c>
      <c r="E196" s="157">
        <v>0</v>
      </c>
      <c r="F196" s="130">
        <v>0</v>
      </c>
    </row>
    <row r="197" spans="1:6" ht="12.75">
      <c r="A197" s="7" t="s">
        <v>30</v>
      </c>
      <c r="B197" s="128">
        <v>0</v>
      </c>
      <c r="C197" s="188">
        <v>0</v>
      </c>
      <c r="D197" s="99">
        <v>0</v>
      </c>
      <c r="E197" s="157">
        <v>0</v>
      </c>
      <c r="F197" s="198">
        <v>0</v>
      </c>
    </row>
    <row r="198" spans="1:6" ht="12.75">
      <c r="A198" s="7" t="s">
        <v>31</v>
      </c>
      <c r="B198" s="139">
        <v>0</v>
      </c>
      <c r="C198" s="128">
        <v>0</v>
      </c>
      <c r="D198" s="99">
        <v>0</v>
      </c>
      <c r="E198" s="157">
        <v>0</v>
      </c>
      <c r="F198" s="130">
        <v>0</v>
      </c>
    </row>
    <row r="199" spans="1:6" ht="12.75">
      <c r="A199" s="7"/>
      <c r="B199" s="80"/>
      <c r="C199" s="80"/>
      <c r="D199" s="99"/>
      <c r="E199" s="82"/>
      <c r="F199" s="85"/>
    </row>
    <row r="200" spans="1:6" ht="12.75">
      <c r="A200" s="29" t="s">
        <v>0</v>
      </c>
      <c r="B200" s="86">
        <f>SUM(B187:B199)</f>
        <v>0</v>
      </c>
      <c r="C200" s="86">
        <v>0</v>
      </c>
      <c r="D200" s="100">
        <v>0</v>
      </c>
      <c r="E200" s="88">
        <v>0</v>
      </c>
      <c r="F200" s="89">
        <v>0</v>
      </c>
    </row>
    <row r="201" spans="1:6" ht="12.75">
      <c r="A201" s="32"/>
      <c r="B201" s="90"/>
      <c r="C201" s="90"/>
      <c r="D201" s="101"/>
      <c r="E201" s="91"/>
      <c r="F201" s="92"/>
    </row>
    <row r="202" spans="1:6" ht="12.75">
      <c r="A202" s="9" t="s">
        <v>1</v>
      </c>
      <c r="B202" s="80"/>
      <c r="C202" s="80"/>
      <c r="D202" s="102"/>
      <c r="E202" s="82"/>
      <c r="F202" s="83"/>
    </row>
    <row r="203" spans="1:6" ht="12.75">
      <c r="A203" s="7" t="s">
        <v>20</v>
      </c>
      <c r="B203" s="128">
        <v>720</v>
      </c>
      <c r="C203" s="128">
        <v>654596321</v>
      </c>
      <c r="D203" s="127">
        <f>C203/B203</f>
        <v>909161.5569444444</v>
      </c>
      <c r="E203" s="157">
        <v>47</v>
      </c>
      <c r="F203" s="130">
        <v>2.18</v>
      </c>
    </row>
    <row r="204" spans="1:6" ht="12.75">
      <c r="A204" s="7" t="s">
        <v>21</v>
      </c>
      <c r="B204" s="128">
        <v>675</v>
      </c>
      <c r="C204" s="128">
        <v>601684132</v>
      </c>
      <c r="D204" s="127">
        <v>891384</v>
      </c>
      <c r="E204" s="157">
        <v>49</v>
      </c>
      <c r="F204" s="130">
        <v>2.17</v>
      </c>
    </row>
    <row r="205" spans="1:6" ht="12.75">
      <c r="A205" s="7" t="s">
        <v>22</v>
      </c>
      <c r="B205" s="128">
        <v>761</v>
      </c>
      <c r="C205" s="128">
        <v>674226708</v>
      </c>
      <c r="D205" s="127">
        <v>885975</v>
      </c>
      <c r="E205" s="157">
        <v>47</v>
      </c>
      <c r="F205" s="198">
        <v>2.37</v>
      </c>
    </row>
    <row r="206" spans="1:6" ht="12.75">
      <c r="A206" s="7" t="s">
        <v>23</v>
      </c>
      <c r="B206" s="128">
        <v>546</v>
      </c>
      <c r="C206" s="128">
        <v>453378952</v>
      </c>
      <c r="D206" s="127">
        <v>830364</v>
      </c>
      <c r="E206" s="157">
        <v>48</v>
      </c>
      <c r="F206" s="130">
        <v>2.42</v>
      </c>
    </row>
    <row r="207" spans="1:6" ht="12.75">
      <c r="A207" s="7" t="s">
        <v>24</v>
      </c>
      <c r="B207" s="128">
        <v>654</v>
      </c>
      <c r="C207" s="127">
        <v>569546940</v>
      </c>
      <c r="D207" s="127">
        <v>870867</v>
      </c>
      <c r="E207" s="157">
        <v>48</v>
      </c>
      <c r="F207" s="198">
        <v>2.4</v>
      </c>
    </row>
    <row r="208" spans="1:6" ht="12.75">
      <c r="A208" s="7" t="s">
        <v>25</v>
      </c>
      <c r="B208" s="128">
        <v>1377</v>
      </c>
      <c r="C208" s="181">
        <v>1211945873</v>
      </c>
      <c r="D208" s="127">
        <v>880135</v>
      </c>
      <c r="E208" s="157">
        <v>52</v>
      </c>
      <c r="F208" s="198">
        <v>2.62</v>
      </c>
    </row>
    <row r="209" spans="1:6" ht="12.75">
      <c r="A209" s="7" t="s">
        <v>26</v>
      </c>
      <c r="B209" s="80">
        <v>1246</v>
      </c>
      <c r="C209" s="80">
        <v>1161249918</v>
      </c>
      <c r="D209" s="127">
        <v>931982</v>
      </c>
      <c r="E209" s="157">
        <v>52</v>
      </c>
      <c r="F209" s="171">
        <v>2.59</v>
      </c>
    </row>
    <row r="210" spans="1:6" ht="12.75">
      <c r="A210" s="7" t="s">
        <v>27</v>
      </c>
      <c r="B210" s="80">
        <v>989</v>
      </c>
      <c r="C210" s="80">
        <v>917801080</v>
      </c>
      <c r="D210" s="127">
        <v>928009</v>
      </c>
      <c r="E210" s="157">
        <v>52</v>
      </c>
      <c r="F210" s="171">
        <v>2.37</v>
      </c>
    </row>
    <row r="211" spans="1:6" ht="12.75">
      <c r="A211" s="7" t="s">
        <v>28</v>
      </c>
      <c r="B211" s="135">
        <v>772</v>
      </c>
      <c r="C211" s="136">
        <v>726583288</v>
      </c>
      <c r="D211" s="127">
        <v>941170</v>
      </c>
      <c r="E211" s="157">
        <v>51</v>
      </c>
      <c r="F211" s="172">
        <v>2.36</v>
      </c>
    </row>
    <row r="212" spans="1:6" ht="12.75">
      <c r="A212" s="7" t="s">
        <v>29</v>
      </c>
      <c r="B212" s="80">
        <v>684</v>
      </c>
      <c r="C212" s="80">
        <v>641076657</v>
      </c>
      <c r="D212" s="127">
        <f>+C212/B212</f>
        <v>937246.5745614035</v>
      </c>
      <c r="E212" s="157">
        <v>50</v>
      </c>
      <c r="F212" s="171">
        <v>2.34</v>
      </c>
    </row>
    <row r="213" spans="1:6" ht="12.75">
      <c r="A213" s="7" t="s">
        <v>30</v>
      </c>
      <c r="B213" s="128">
        <v>1070</v>
      </c>
      <c r="C213" s="140">
        <v>974543846</v>
      </c>
      <c r="D213" s="99">
        <f>+C213/B213</f>
        <v>910788.6411214953</v>
      </c>
      <c r="E213" s="157">
        <v>51</v>
      </c>
      <c r="F213" s="184">
        <v>2.39</v>
      </c>
    </row>
    <row r="214" spans="1:6" ht="12.75">
      <c r="A214" s="7" t="s">
        <v>31</v>
      </c>
      <c r="B214" s="128">
        <v>1436</v>
      </c>
      <c r="C214" s="140">
        <v>1342049233</v>
      </c>
      <c r="D214" s="99">
        <f>+C214/B214</f>
        <v>934574.6747910863</v>
      </c>
      <c r="E214" s="157">
        <v>52</v>
      </c>
      <c r="F214" s="198">
        <v>2.39</v>
      </c>
    </row>
    <row r="215" spans="1:6" ht="12.75">
      <c r="A215" s="7"/>
      <c r="B215" s="80"/>
      <c r="C215" s="80"/>
      <c r="D215" s="99"/>
      <c r="E215" s="82"/>
      <c r="F215" s="85"/>
    </row>
    <row r="216" spans="1:6" ht="12.75">
      <c r="A216" s="29" t="s">
        <v>0</v>
      </c>
      <c r="B216" s="86">
        <f>SUM(B203:B215)</f>
        <v>10930</v>
      </c>
      <c r="C216" s="86">
        <f>SUM(C203:C215)</f>
        <v>9928682948</v>
      </c>
      <c r="D216" s="100">
        <f>C216/B216</f>
        <v>908388.192863678</v>
      </c>
      <c r="E216" s="88">
        <f>(($C203*E203)+($C204*E204)+($C205*E205)+($C206*E206)+($C207*E207)+($C208*E208)+($C209*E209)+($C210*E210)+($C211*E211)+($C212*E212)+($C213*E213)+($C214*E214))/$C216</f>
        <v>50.43643395218626</v>
      </c>
      <c r="F216" s="89">
        <f>(($C203*F203)+($C204*F204)+($C205*F205)+($C206*F206)+($C207*F207)+($C208*F208)+($C209*F209)+($C210*F210)+($C211*F211)+($C212*F212)+($C213*F213)+($C214*F214))/$C216</f>
        <v>2.4076022086278024</v>
      </c>
    </row>
    <row r="217" spans="1:6" ht="12.75">
      <c r="A217" s="32"/>
      <c r="B217" s="90"/>
      <c r="C217" s="90"/>
      <c r="D217" s="101"/>
      <c r="E217" s="91"/>
      <c r="F217" s="92"/>
    </row>
    <row r="218" spans="1:6" ht="12.75">
      <c r="A218" s="9" t="s">
        <v>2</v>
      </c>
      <c r="B218" s="80"/>
      <c r="C218" s="80"/>
      <c r="D218" s="102"/>
      <c r="E218" s="82"/>
      <c r="F218" s="83"/>
    </row>
    <row r="219" spans="1:6" ht="12.75">
      <c r="A219" s="7" t="s">
        <v>20</v>
      </c>
      <c r="B219" s="128">
        <v>424</v>
      </c>
      <c r="C219" s="128">
        <v>1899570074</v>
      </c>
      <c r="D219" s="99">
        <f>C219/B219</f>
        <v>4480118.099056603</v>
      </c>
      <c r="E219" s="157">
        <v>48</v>
      </c>
      <c r="F219" s="198">
        <v>1.2</v>
      </c>
    </row>
    <row r="220" spans="1:6" ht="12.75">
      <c r="A220" s="7" t="s">
        <v>21</v>
      </c>
      <c r="B220" s="128">
        <v>306</v>
      </c>
      <c r="C220" s="128">
        <v>1194742818</v>
      </c>
      <c r="D220" s="99">
        <v>3904388</v>
      </c>
      <c r="E220" s="157">
        <v>49</v>
      </c>
      <c r="F220" s="198">
        <v>1.31</v>
      </c>
    </row>
    <row r="221" spans="1:6" ht="12.75">
      <c r="A221" s="7" t="s">
        <v>22</v>
      </c>
      <c r="B221" s="139">
        <v>539</v>
      </c>
      <c r="C221" s="188">
        <v>1749724643</v>
      </c>
      <c r="D221" s="99">
        <v>3246242</v>
      </c>
      <c r="E221" s="157">
        <v>50</v>
      </c>
      <c r="F221" s="198">
        <v>1.34</v>
      </c>
    </row>
    <row r="222" spans="1:6" ht="12.75">
      <c r="A222" s="7" t="s">
        <v>23</v>
      </c>
      <c r="B222" s="128">
        <v>338</v>
      </c>
      <c r="C222" s="188">
        <v>1398838827</v>
      </c>
      <c r="D222" s="99">
        <v>4138576</v>
      </c>
      <c r="E222" s="157">
        <v>51</v>
      </c>
      <c r="F222" s="198">
        <v>1.25</v>
      </c>
    </row>
    <row r="223" spans="1:6" ht="12.75">
      <c r="A223" s="7" t="s">
        <v>24</v>
      </c>
      <c r="B223" s="128">
        <v>415</v>
      </c>
      <c r="C223" s="128">
        <v>2183142062</v>
      </c>
      <c r="D223" s="99">
        <v>5260583</v>
      </c>
      <c r="E223" s="157">
        <v>84</v>
      </c>
      <c r="F223" s="198">
        <v>1.11</v>
      </c>
    </row>
    <row r="224" spans="1:6" ht="12.75">
      <c r="A224" s="7" t="s">
        <v>25</v>
      </c>
      <c r="B224" s="128">
        <v>548</v>
      </c>
      <c r="C224" s="128">
        <v>1829576554</v>
      </c>
      <c r="D224" s="99">
        <v>3338643</v>
      </c>
      <c r="E224" s="157">
        <v>53</v>
      </c>
      <c r="F224" s="198">
        <v>1.33</v>
      </c>
    </row>
    <row r="225" spans="1:6" ht="12.75">
      <c r="A225" s="7" t="s">
        <v>26</v>
      </c>
      <c r="B225" s="80">
        <v>347</v>
      </c>
      <c r="C225" s="80">
        <v>1456197577</v>
      </c>
      <c r="D225" s="99">
        <v>4196535</v>
      </c>
      <c r="E225" s="157">
        <v>52</v>
      </c>
      <c r="F225" s="83">
        <v>1.24</v>
      </c>
    </row>
    <row r="226" spans="1:6" ht="12.75">
      <c r="A226" s="7" t="s">
        <v>27</v>
      </c>
      <c r="B226" s="80">
        <v>548</v>
      </c>
      <c r="C226" s="80">
        <v>2095460161</v>
      </c>
      <c r="D226" s="99">
        <v>3823832</v>
      </c>
      <c r="E226" s="157">
        <v>49</v>
      </c>
      <c r="F226" s="83">
        <v>1.27</v>
      </c>
    </row>
    <row r="227" spans="1:6" ht="12.75">
      <c r="A227" s="7" t="s">
        <v>28</v>
      </c>
      <c r="B227" s="145">
        <v>656</v>
      </c>
      <c r="C227" s="144">
        <v>2650576712</v>
      </c>
      <c r="D227" s="99">
        <v>4040513</v>
      </c>
      <c r="E227" s="157">
        <v>53</v>
      </c>
      <c r="F227" s="173">
        <v>1.18</v>
      </c>
    </row>
    <row r="228" spans="1:6" ht="12.75">
      <c r="A228" s="149" t="s">
        <v>29</v>
      </c>
      <c r="B228" s="177">
        <v>524</v>
      </c>
      <c r="C228" s="136">
        <v>2318328555</v>
      </c>
      <c r="D228" s="99">
        <f>+C228/B228</f>
        <v>4424291.135496183</v>
      </c>
      <c r="E228" s="157">
        <v>51</v>
      </c>
      <c r="F228" s="83">
        <v>1.16</v>
      </c>
    </row>
    <row r="229" spans="1:6" ht="12.75">
      <c r="A229" s="149" t="s">
        <v>30</v>
      </c>
      <c r="B229" s="188">
        <v>697</v>
      </c>
      <c r="C229" s="248">
        <v>2493138465</v>
      </c>
      <c r="D229" s="99">
        <f>+C229/B229</f>
        <v>3576956.1908177906</v>
      </c>
      <c r="E229" s="157">
        <v>53</v>
      </c>
      <c r="F229" s="198">
        <v>1.22</v>
      </c>
    </row>
    <row r="230" spans="1:6" ht="12.75">
      <c r="A230" s="7" t="s">
        <v>31</v>
      </c>
      <c r="B230" s="128">
        <v>594</v>
      </c>
      <c r="C230" s="140">
        <v>2147912163</v>
      </c>
      <c r="D230" s="99">
        <f>+C230/B230</f>
        <v>3616013.742424242</v>
      </c>
      <c r="E230" s="157">
        <v>54</v>
      </c>
      <c r="F230" s="198">
        <v>1.19</v>
      </c>
    </row>
    <row r="231" spans="1:6" ht="12.75">
      <c r="A231" s="7"/>
      <c r="B231" s="80"/>
      <c r="C231" s="80"/>
      <c r="D231" s="99"/>
      <c r="E231" s="82"/>
      <c r="F231" s="85"/>
    </row>
    <row r="232" spans="1:6" ht="12.75">
      <c r="A232" s="29" t="s">
        <v>0</v>
      </c>
      <c r="B232" s="86">
        <f>SUM(B219:B231)</f>
        <v>5936</v>
      </c>
      <c r="C232" s="86">
        <f>SUM(C219:C231)</f>
        <v>23417208611</v>
      </c>
      <c r="D232" s="100">
        <f>C232/B232</f>
        <v>3944947.5422843667</v>
      </c>
      <c r="E232" s="88">
        <f>(($C219*E219)+($C220*E220)+($C221*E221)+($C222*E222)+($C223*E223)+($C224*E224)+($C225*E225)+($C226*E226)+($C227*E227)+($C228*E228)+($C229*E229)+($C230*E230))/$C232</f>
        <v>54.410370812236174</v>
      </c>
      <c r="F232" s="89">
        <f>(($C219*F219)+($C220*F220)+($C221*F221)+($C222*F222)+($C223*F223)+($C224*F224)+($C225*F225)+($C226*F226)+($C227*F227)+($C228*F228)+($C229*F229)+($C230*F230))/$C232</f>
        <v>1.2245655390839274</v>
      </c>
    </row>
    <row r="233" spans="1:6" ht="12.75">
      <c r="A233" s="7"/>
      <c r="B233" s="33"/>
      <c r="C233" s="33"/>
      <c r="D233" s="96"/>
      <c r="E233" s="35"/>
      <c r="F233" s="35"/>
    </row>
    <row r="234" spans="1:6" ht="12.75">
      <c r="A234" s="9" t="s">
        <v>59</v>
      </c>
      <c r="B234" s="18"/>
      <c r="C234" s="23"/>
      <c r="D234" s="97"/>
      <c r="E234" s="58"/>
      <c r="F234" s="133"/>
    </row>
    <row r="235" spans="1:6" ht="12.75">
      <c r="A235" s="7" t="s">
        <v>20</v>
      </c>
      <c r="B235" s="128">
        <v>535</v>
      </c>
      <c r="C235" s="128">
        <v>711778632</v>
      </c>
      <c r="D235" s="99">
        <f>C235/B235</f>
        <v>1330427.3495327104</v>
      </c>
      <c r="E235" s="157">
        <v>51</v>
      </c>
      <c r="F235" s="198">
        <v>2.15</v>
      </c>
    </row>
    <row r="236" spans="1:6" ht="12.75">
      <c r="A236" s="7" t="s">
        <v>21</v>
      </c>
      <c r="B236" s="128">
        <v>373</v>
      </c>
      <c r="C236" s="128">
        <v>521202290</v>
      </c>
      <c r="D236" s="99">
        <v>1397325</v>
      </c>
      <c r="E236" s="157">
        <v>53</v>
      </c>
      <c r="F236" s="198">
        <v>2.19</v>
      </c>
    </row>
    <row r="237" spans="1:6" ht="12.75">
      <c r="A237" s="7" t="s">
        <v>22</v>
      </c>
      <c r="B237" s="139">
        <v>514</v>
      </c>
      <c r="C237" s="188">
        <v>693638755</v>
      </c>
      <c r="D237" s="99">
        <v>1349492</v>
      </c>
      <c r="E237" s="157">
        <v>52</v>
      </c>
      <c r="F237" s="198">
        <v>2.16</v>
      </c>
    </row>
    <row r="238" spans="1:6" ht="12.75">
      <c r="A238" s="7" t="s">
        <v>23</v>
      </c>
      <c r="B238" s="128">
        <v>415</v>
      </c>
      <c r="C238" s="188">
        <v>540833948</v>
      </c>
      <c r="D238" s="99">
        <v>1303214</v>
      </c>
      <c r="E238" s="157">
        <v>52</v>
      </c>
      <c r="F238" s="198">
        <v>2.19</v>
      </c>
    </row>
    <row r="239" spans="1:6" ht="12.75">
      <c r="A239" s="7" t="s">
        <v>24</v>
      </c>
      <c r="B239" s="128">
        <v>404</v>
      </c>
      <c r="C239" s="128">
        <v>557546413</v>
      </c>
      <c r="D239" s="99">
        <v>1380065</v>
      </c>
      <c r="E239" s="157">
        <v>60</v>
      </c>
      <c r="F239" s="198">
        <v>2.2</v>
      </c>
    </row>
    <row r="240" spans="1:6" ht="12.75">
      <c r="A240" s="7" t="s">
        <v>25</v>
      </c>
      <c r="B240" s="128">
        <v>486</v>
      </c>
      <c r="C240" s="128">
        <v>659076796</v>
      </c>
      <c r="D240" s="99">
        <v>1356125</v>
      </c>
      <c r="E240" s="157">
        <v>53</v>
      </c>
      <c r="F240" s="198">
        <v>2.13</v>
      </c>
    </row>
    <row r="241" spans="1:6" ht="12.75">
      <c r="A241" s="7" t="s">
        <v>26</v>
      </c>
      <c r="B241" s="80">
        <v>599</v>
      </c>
      <c r="C241" s="80">
        <v>825841701</v>
      </c>
      <c r="D241" s="99">
        <v>1378701</v>
      </c>
      <c r="E241" s="157">
        <v>53</v>
      </c>
      <c r="F241" s="83">
        <v>2.1</v>
      </c>
    </row>
    <row r="242" spans="1:6" ht="12.75">
      <c r="A242" s="7" t="s">
        <v>27</v>
      </c>
      <c r="B242" s="80">
        <v>577</v>
      </c>
      <c r="C242" s="80">
        <v>809394030</v>
      </c>
      <c r="D242" s="99">
        <v>1402763</v>
      </c>
      <c r="E242" s="157">
        <v>53</v>
      </c>
      <c r="F242" s="83">
        <v>2.09</v>
      </c>
    </row>
    <row r="243" spans="1:6" ht="12.75">
      <c r="A243" s="7" t="s">
        <v>28</v>
      </c>
      <c r="B243" s="145">
        <v>535</v>
      </c>
      <c r="C243" s="144">
        <v>738505302</v>
      </c>
      <c r="D243" s="99">
        <v>1380384</v>
      </c>
      <c r="E243" s="157">
        <v>53</v>
      </c>
      <c r="F243" s="173">
        <v>2.08</v>
      </c>
    </row>
    <row r="244" spans="1:6" ht="12.75">
      <c r="A244" s="149" t="s">
        <v>29</v>
      </c>
      <c r="B244" s="177">
        <v>472</v>
      </c>
      <c r="C244" s="136">
        <v>660962176</v>
      </c>
      <c r="D244" s="99">
        <f>+C244/B244</f>
        <v>1400343.593220339</v>
      </c>
      <c r="E244" s="157">
        <v>54</v>
      </c>
      <c r="F244" s="83">
        <v>2.1</v>
      </c>
    </row>
    <row r="245" spans="1:6" ht="12.75">
      <c r="A245" s="149" t="s">
        <v>30</v>
      </c>
      <c r="B245" s="188">
        <v>756</v>
      </c>
      <c r="C245" s="248">
        <v>1012604833</v>
      </c>
      <c r="D245" s="99">
        <f>+C245/B245</f>
        <v>1339424.3822751322</v>
      </c>
      <c r="E245" s="157">
        <v>55</v>
      </c>
      <c r="F245" s="198">
        <v>2.1</v>
      </c>
    </row>
    <row r="246" spans="1:6" ht="12.75">
      <c r="A246" s="7" t="s">
        <v>31</v>
      </c>
      <c r="B246" s="128">
        <v>824</v>
      </c>
      <c r="C246" s="140">
        <v>1108188210</v>
      </c>
      <c r="D246" s="99">
        <f>+C246/B246</f>
        <v>1344888.604368932</v>
      </c>
      <c r="E246" s="157">
        <v>54</v>
      </c>
      <c r="F246" s="198">
        <v>2.09</v>
      </c>
    </row>
    <row r="247" spans="1:6" ht="12.75">
      <c r="A247" s="7"/>
      <c r="B247" s="80"/>
      <c r="C247" s="80"/>
      <c r="D247" s="99"/>
      <c r="E247" s="82"/>
      <c r="F247" s="187"/>
    </row>
    <row r="248" spans="1:6" ht="12.75">
      <c r="A248" s="29" t="s">
        <v>0</v>
      </c>
      <c r="B248" s="86">
        <f>SUM(B235:B247)</f>
        <v>6490</v>
      </c>
      <c r="C248" s="86">
        <f>SUM(C235:C247)</f>
        <v>8839573086</v>
      </c>
      <c r="D248" s="100">
        <f>C248/B248</f>
        <v>1362029.7513097073</v>
      </c>
      <c r="E248" s="88">
        <f>(($C235*E235)+($C236*E236)+($C237*E237)+($C238*E238)+($C239*E239)+($C240*E240)+($C241*E241)+($C242*E242)+($C243*E243)+($C244*E244)+($C245*E245)+($C246*E246))/$C248</f>
        <v>53.57006768618509</v>
      </c>
      <c r="F248" s="89">
        <f>(($C235*F235)+($C236*F236)+($C237*F237)+($C238*F238)+($C239*F239)+($C240*F240)+($C241*F241)+($C242*F242)+($C243*F243)+($C244*F244)+($C245*F245)+($C246*F246))/$C248</f>
        <v>2.124251344830162</v>
      </c>
    </row>
    <row r="249" spans="1:6" ht="12.75">
      <c r="A249" s="7"/>
      <c r="B249" s="33"/>
      <c r="C249" s="33"/>
      <c r="D249" s="96"/>
      <c r="E249" s="35"/>
      <c r="F249" s="35"/>
    </row>
    <row r="250" spans="1:6" ht="12.75">
      <c r="A250" s="9" t="s">
        <v>83</v>
      </c>
      <c r="B250" s="18"/>
      <c r="C250" s="23"/>
      <c r="D250" s="97"/>
      <c r="E250" s="58"/>
      <c r="F250" s="14"/>
    </row>
    <row r="251" spans="1:6" ht="12.75">
      <c r="A251" s="7" t="s">
        <v>20</v>
      </c>
      <c r="B251" s="128">
        <v>74</v>
      </c>
      <c r="C251" s="128">
        <v>352587113</v>
      </c>
      <c r="D251" s="99">
        <f>C251/B251</f>
        <v>4764690.716216216</v>
      </c>
      <c r="E251" s="157">
        <v>38</v>
      </c>
      <c r="F251" s="198">
        <v>1.9</v>
      </c>
    </row>
    <row r="252" spans="1:6" ht="12.75">
      <c r="A252" s="7" t="s">
        <v>21</v>
      </c>
      <c r="B252" s="128">
        <v>76</v>
      </c>
      <c r="C252" s="128">
        <v>327788653</v>
      </c>
      <c r="D252" s="99">
        <v>4313009</v>
      </c>
      <c r="E252" s="157">
        <v>41</v>
      </c>
      <c r="F252" s="198">
        <v>2.03</v>
      </c>
    </row>
    <row r="253" spans="1:6" ht="12.75">
      <c r="A253" s="7" t="s">
        <v>22</v>
      </c>
      <c r="B253" s="139">
        <v>160</v>
      </c>
      <c r="C253" s="188">
        <v>567052689</v>
      </c>
      <c r="D253" s="99">
        <v>3544079</v>
      </c>
      <c r="E253" s="157">
        <v>42</v>
      </c>
      <c r="F253" s="198">
        <v>1.74</v>
      </c>
    </row>
    <row r="254" spans="1:6" ht="12.75">
      <c r="A254" s="7" t="s">
        <v>23</v>
      </c>
      <c r="B254" s="128">
        <v>67</v>
      </c>
      <c r="C254" s="188">
        <v>285470155</v>
      </c>
      <c r="D254" s="99">
        <v>4260749</v>
      </c>
      <c r="E254" s="157">
        <v>38</v>
      </c>
      <c r="F254" s="198">
        <v>1.98</v>
      </c>
    </row>
    <row r="255" spans="1:6" ht="12.75">
      <c r="A255" s="7" t="s">
        <v>24</v>
      </c>
      <c r="B255" s="128">
        <v>115</v>
      </c>
      <c r="C255" s="128">
        <v>584113713</v>
      </c>
      <c r="D255" s="99">
        <v>5079250</v>
      </c>
      <c r="E255" s="157">
        <v>41</v>
      </c>
      <c r="F255" s="198">
        <v>1.86</v>
      </c>
    </row>
    <row r="256" spans="1:6" ht="12.75">
      <c r="A256" s="7" t="s">
        <v>25</v>
      </c>
      <c r="B256" s="128">
        <v>99</v>
      </c>
      <c r="C256" s="128">
        <v>506114155</v>
      </c>
      <c r="D256" s="99">
        <v>5112264</v>
      </c>
      <c r="E256" s="157">
        <v>41</v>
      </c>
      <c r="F256" s="198">
        <v>1.94</v>
      </c>
    </row>
    <row r="257" spans="1:6" ht="12.75">
      <c r="A257" s="7" t="s">
        <v>26</v>
      </c>
      <c r="B257" s="80">
        <v>62</v>
      </c>
      <c r="C257" s="80">
        <v>229591285</v>
      </c>
      <c r="D257" s="99">
        <v>3703085</v>
      </c>
      <c r="E257" s="157">
        <v>39</v>
      </c>
      <c r="F257" s="83">
        <v>1.91</v>
      </c>
    </row>
    <row r="258" spans="1:6" ht="12.75">
      <c r="A258" s="7" t="s">
        <v>27</v>
      </c>
      <c r="B258" s="80">
        <v>152</v>
      </c>
      <c r="C258" s="80">
        <v>919923457</v>
      </c>
      <c r="D258" s="99">
        <v>6052128</v>
      </c>
      <c r="E258" s="157">
        <v>37</v>
      </c>
      <c r="F258" s="83">
        <v>1.89</v>
      </c>
    </row>
    <row r="259" spans="1:6" ht="12.75">
      <c r="A259" s="7" t="s">
        <v>28</v>
      </c>
      <c r="B259" s="145">
        <v>85</v>
      </c>
      <c r="C259" s="144">
        <v>437323128</v>
      </c>
      <c r="D259" s="99">
        <v>5144978</v>
      </c>
      <c r="E259" s="157">
        <v>42</v>
      </c>
      <c r="F259" s="173">
        <v>1.98</v>
      </c>
    </row>
    <row r="260" spans="1:6" ht="12.75">
      <c r="A260" s="149" t="s">
        <v>29</v>
      </c>
      <c r="B260" s="177">
        <v>58</v>
      </c>
      <c r="C260" s="136">
        <v>277310409</v>
      </c>
      <c r="D260" s="99">
        <f>+C260/B260</f>
        <v>4781213.948275862</v>
      </c>
      <c r="E260" s="157">
        <v>41</v>
      </c>
      <c r="F260" s="83">
        <v>2.04</v>
      </c>
    </row>
    <row r="261" spans="1:6" ht="12.75">
      <c r="A261" s="149" t="s">
        <v>30</v>
      </c>
      <c r="B261" s="188">
        <v>62</v>
      </c>
      <c r="C261" s="248">
        <v>260242293</v>
      </c>
      <c r="D261" s="99">
        <f>+C261/B261</f>
        <v>4197456.338709678</v>
      </c>
      <c r="E261" s="157">
        <v>43</v>
      </c>
      <c r="F261" s="198">
        <v>1.96</v>
      </c>
    </row>
    <row r="262" spans="1:6" ht="12.75">
      <c r="A262" s="7" t="s">
        <v>31</v>
      </c>
      <c r="B262" s="128">
        <v>125</v>
      </c>
      <c r="C262" s="140">
        <v>570854745</v>
      </c>
      <c r="D262" s="99">
        <f>+C262/B262</f>
        <v>4566837.96</v>
      </c>
      <c r="E262" s="157">
        <v>43</v>
      </c>
      <c r="F262" s="198">
        <v>2.05</v>
      </c>
    </row>
    <row r="263" spans="1:6" ht="12.75">
      <c r="A263" s="7"/>
      <c r="B263" s="80"/>
      <c r="C263" s="80"/>
      <c r="D263" s="99"/>
      <c r="E263" s="82"/>
      <c r="F263" s="85"/>
    </row>
    <row r="264" spans="1:6" ht="12.75">
      <c r="A264" s="29" t="s">
        <v>0</v>
      </c>
      <c r="B264" s="86">
        <f>SUM(B251:B263)</f>
        <v>1135</v>
      </c>
      <c r="C264" s="86">
        <f>SUM(C251:C263)</f>
        <v>5318371795</v>
      </c>
      <c r="D264" s="100">
        <f>C264/B264</f>
        <v>4685790.127753304</v>
      </c>
      <c r="E264" s="88">
        <f>(($C251*E251)+($C252*E252)+($C253*E253)+($C254*E254)+($C255*E255)+($C256*E256)+($C257*E257)+($C258*E258)+($C259*E259)+($C260*E260)+($C261*E261)+($C262*E262))/$C264</f>
        <v>40.363249046976414</v>
      </c>
      <c r="F264" s="89">
        <f>(($C251*F251)+($C252*F252)+($C253*F253)+($C254*F254)+($C255*F255)+($C256*F256)+($C257*F257)+($C258*F258)+($C259*F259)+($C260*F260)+($C261*F261)+($C262*F262))/$C264</f>
        <v>1.92627692557549</v>
      </c>
    </row>
    <row r="265" spans="1:6" ht="12.75">
      <c r="A265" s="236"/>
      <c r="B265" s="237"/>
      <c r="C265" s="237"/>
      <c r="D265" s="164"/>
      <c r="E265" s="226"/>
      <c r="F265" s="168"/>
    </row>
    <row r="266" spans="1:6" ht="12.75">
      <c r="A266" s="9" t="s">
        <v>84</v>
      </c>
      <c r="B266" s="18"/>
      <c r="C266" s="23"/>
      <c r="D266" s="97"/>
      <c r="E266" s="58"/>
      <c r="F266" s="14"/>
    </row>
    <row r="267" spans="1:6" ht="12.75">
      <c r="A267" s="7" t="s">
        <v>20</v>
      </c>
      <c r="B267" s="278">
        <v>0</v>
      </c>
      <c r="C267" s="279">
        <v>0</v>
      </c>
      <c r="D267" s="280">
        <v>0</v>
      </c>
      <c r="E267" s="281">
        <v>0</v>
      </c>
      <c r="F267" s="282">
        <v>0</v>
      </c>
    </row>
    <row r="268" spans="1:6" ht="12.75">
      <c r="A268" s="7" t="s">
        <v>21</v>
      </c>
      <c r="B268" s="278">
        <v>0</v>
      </c>
      <c r="C268" s="279">
        <v>0</v>
      </c>
      <c r="D268" s="280">
        <v>0</v>
      </c>
      <c r="E268" s="281">
        <v>0</v>
      </c>
      <c r="F268" s="282">
        <v>0</v>
      </c>
    </row>
    <row r="269" spans="1:6" ht="12.75">
      <c r="A269" s="7" t="s">
        <v>22</v>
      </c>
      <c r="B269" s="278">
        <v>0</v>
      </c>
      <c r="C269" s="279">
        <v>0</v>
      </c>
      <c r="D269" s="280">
        <v>0</v>
      </c>
      <c r="E269" s="281">
        <v>0</v>
      </c>
      <c r="F269" s="282">
        <v>0</v>
      </c>
    </row>
    <row r="270" spans="1:6" ht="12.75">
      <c r="A270" s="7" t="s">
        <v>23</v>
      </c>
      <c r="B270" s="278">
        <v>0</v>
      </c>
      <c r="C270" s="279">
        <v>0</v>
      </c>
      <c r="D270" s="280">
        <v>0</v>
      </c>
      <c r="E270" s="281">
        <v>0</v>
      </c>
      <c r="F270" s="282">
        <v>0</v>
      </c>
    </row>
    <row r="271" spans="1:6" ht="12.75">
      <c r="A271" s="7" t="s">
        <v>24</v>
      </c>
      <c r="B271" s="278">
        <v>0</v>
      </c>
      <c r="C271" s="279">
        <v>0</v>
      </c>
      <c r="D271" s="280">
        <v>0</v>
      </c>
      <c r="E271" s="281">
        <v>0</v>
      </c>
      <c r="F271" s="282">
        <v>0</v>
      </c>
    </row>
    <row r="272" spans="1:6" ht="12.75">
      <c r="A272" s="7" t="s">
        <v>25</v>
      </c>
      <c r="B272" s="278">
        <v>0</v>
      </c>
      <c r="C272" s="279">
        <v>0</v>
      </c>
      <c r="D272" s="280">
        <v>0</v>
      </c>
      <c r="E272" s="281">
        <v>0</v>
      </c>
      <c r="F272" s="282">
        <v>0</v>
      </c>
    </row>
    <row r="273" spans="1:6" ht="12.75">
      <c r="A273" s="7" t="s">
        <v>26</v>
      </c>
      <c r="B273" s="278">
        <v>0</v>
      </c>
      <c r="C273" s="279">
        <v>0</v>
      </c>
      <c r="D273" s="280">
        <v>0</v>
      </c>
      <c r="E273" s="281">
        <v>0</v>
      </c>
      <c r="F273" s="282">
        <v>0</v>
      </c>
    </row>
    <row r="274" spans="1:6" ht="12.75">
      <c r="A274" s="7" t="s">
        <v>27</v>
      </c>
      <c r="B274" s="139">
        <v>0</v>
      </c>
      <c r="C274" s="128">
        <v>0</v>
      </c>
      <c r="D274" s="99">
        <v>0</v>
      </c>
      <c r="E274" s="157">
        <v>0</v>
      </c>
      <c r="F274" s="130">
        <v>0</v>
      </c>
    </row>
    <row r="275" spans="1:6" ht="12.75">
      <c r="A275" s="7" t="s">
        <v>28</v>
      </c>
      <c r="B275" s="139">
        <v>0</v>
      </c>
      <c r="C275" s="128">
        <v>0</v>
      </c>
      <c r="D275" s="99">
        <v>0</v>
      </c>
      <c r="E275" s="157">
        <v>0</v>
      </c>
      <c r="F275" s="130">
        <v>0</v>
      </c>
    </row>
    <row r="276" spans="1:6" ht="12.75">
      <c r="A276" s="7" t="s">
        <v>29</v>
      </c>
      <c r="B276" s="139">
        <v>0</v>
      </c>
      <c r="C276" s="128">
        <v>0</v>
      </c>
      <c r="D276" s="99">
        <v>0</v>
      </c>
      <c r="E276" s="157">
        <v>0</v>
      </c>
      <c r="F276" s="130">
        <v>0</v>
      </c>
    </row>
    <row r="277" spans="1:6" ht="12.75">
      <c r="A277" s="7" t="s">
        <v>30</v>
      </c>
      <c r="B277" s="139">
        <v>0</v>
      </c>
      <c r="C277" s="128">
        <v>0</v>
      </c>
      <c r="D277" s="99">
        <v>0</v>
      </c>
      <c r="E277" s="157">
        <v>0</v>
      </c>
      <c r="F277" s="130">
        <v>0</v>
      </c>
    </row>
    <row r="278" spans="1:6" ht="12.75">
      <c r="A278" s="7" t="s">
        <v>31</v>
      </c>
      <c r="B278" s="139">
        <v>0</v>
      </c>
      <c r="C278" s="128">
        <v>0</v>
      </c>
      <c r="D278" s="99">
        <v>0</v>
      </c>
      <c r="E278" s="157">
        <v>0</v>
      </c>
      <c r="F278" s="130">
        <v>0</v>
      </c>
    </row>
    <row r="279" spans="1:6" ht="12.75">
      <c r="A279" s="238"/>
      <c r="B279" s="128"/>
      <c r="C279" s="140"/>
      <c r="D279" s="99"/>
      <c r="E279" s="141"/>
      <c r="F279" s="141"/>
    </row>
    <row r="280" spans="1:6" ht="12.75">
      <c r="A280" s="29" t="s">
        <v>0</v>
      </c>
      <c r="B280" s="86">
        <f>SUM(B267:B279)</f>
        <v>0</v>
      </c>
      <c r="C280" s="86">
        <f>SUM(C267:C279)</f>
        <v>0</v>
      </c>
      <c r="D280" s="100">
        <v>0</v>
      </c>
      <c r="E280" s="88">
        <v>0</v>
      </c>
      <c r="F280" s="89">
        <v>0</v>
      </c>
    </row>
    <row r="281" spans="1:6" ht="12.75">
      <c r="A281" s="236"/>
      <c r="B281" s="237"/>
      <c r="C281" s="237"/>
      <c r="D281" s="164"/>
      <c r="E281" s="226"/>
      <c r="F281" s="168"/>
    </row>
    <row r="282" spans="1:6" ht="12.75">
      <c r="A282" s="9" t="s">
        <v>95</v>
      </c>
      <c r="B282" s="283"/>
      <c r="C282" s="284"/>
      <c r="D282" s="285"/>
      <c r="E282" s="286"/>
      <c r="F282" s="287"/>
    </row>
    <row r="283" spans="1:6" ht="12.75">
      <c r="A283" s="7" t="s">
        <v>20</v>
      </c>
      <c r="B283" s="278">
        <v>0</v>
      </c>
      <c r="C283" s="279">
        <v>0</v>
      </c>
      <c r="D283" s="280">
        <v>0</v>
      </c>
      <c r="E283" s="281">
        <v>0</v>
      </c>
      <c r="F283" s="282">
        <v>0</v>
      </c>
    </row>
    <row r="284" spans="1:6" ht="12.75">
      <c r="A284" s="7" t="s">
        <v>21</v>
      </c>
      <c r="B284" s="278">
        <v>0</v>
      </c>
      <c r="C284" s="279">
        <v>0</v>
      </c>
      <c r="D284" s="280">
        <v>0</v>
      </c>
      <c r="E284" s="281">
        <v>0</v>
      </c>
      <c r="F284" s="282">
        <v>0</v>
      </c>
    </row>
    <row r="285" spans="1:6" ht="12.75">
      <c r="A285" s="7" t="s">
        <v>22</v>
      </c>
      <c r="B285" s="278">
        <v>0</v>
      </c>
      <c r="C285" s="279">
        <v>0</v>
      </c>
      <c r="D285" s="280">
        <v>0</v>
      </c>
      <c r="E285" s="281">
        <v>0</v>
      </c>
      <c r="F285" s="282">
        <v>0</v>
      </c>
    </row>
    <row r="286" spans="1:6" ht="12.75">
      <c r="A286" s="7" t="s">
        <v>23</v>
      </c>
      <c r="B286" s="278">
        <v>0</v>
      </c>
      <c r="C286" s="279">
        <v>0</v>
      </c>
      <c r="D286" s="280">
        <v>0</v>
      </c>
      <c r="E286" s="281">
        <v>0</v>
      </c>
      <c r="F286" s="282">
        <v>0</v>
      </c>
    </row>
    <row r="287" spans="1:6" ht="12.75">
      <c r="A287" s="7" t="s">
        <v>24</v>
      </c>
      <c r="B287" s="278">
        <v>0</v>
      </c>
      <c r="C287" s="279">
        <v>0</v>
      </c>
      <c r="D287" s="280">
        <v>0</v>
      </c>
      <c r="E287" s="281">
        <v>0</v>
      </c>
      <c r="F287" s="282">
        <v>0</v>
      </c>
    </row>
    <row r="288" spans="1:6" ht="12.75">
      <c r="A288" s="7" t="s">
        <v>25</v>
      </c>
      <c r="B288" s="278">
        <v>0</v>
      </c>
      <c r="C288" s="279">
        <v>0</v>
      </c>
      <c r="D288" s="280">
        <v>0</v>
      </c>
      <c r="E288" s="281">
        <v>0</v>
      </c>
      <c r="F288" s="282">
        <v>0</v>
      </c>
    </row>
    <row r="289" spans="1:6" ht="12.75">
      <c r="A289" s="7" t="s">
        <v>26</v>
      </c>
      <c r="B289" s="278">
        <v>0</v>
      </c>
      <c r="C289" s="279">
        <v>0</v>
      </c>
      <c r="D289" s="280">
        <v>0</v>
      </c>
      <c r="E289" s="281">
        <v>0</v>
      </c>
      <c r="F289" s="282">
        <v>0</v>
      </c>
    </row>
    <row r="290" spans="1:6" ht="12.75">
      <c r="A290" s="7" t="s">
        <v>27</v>
      </c>
      <c r="B290" s="139">
        <v>0</v>
      </c>
      <c r="C290" s="128">
        <v>0</v>
      </c>
      <c r="D290" s="99">
        <v>0</v>
      </c>
      <c r="E290" s="157">
        <v>0</v>
      </c>
      <c r="F290" s="130">
        <v>0</v>
      </c>
    </row>
    <row r="291" spans="1:6" ht="12.75">
      <c r="A291" s="7" t="s">
        <v>28</v>
      </c>
      <c r="B291" s="139">
        <v>0</v>
      </c>
      <c r="C291" s="128">
        <v>0</v>
      </c>
      <c r="D291" s="99">
        <v>0</v>
      </c>
      <c r="E291" s="157">
        <v>0</v>
      </c>
      <c r="F291" s="130">
        <v>0</v>
      </c>
    </row>
    <row r="292" spans="1:6" ht="12.75">
      <c r="A292" s="7" t="s">
        <v>29</v>
      </c>
      <c r="B292" s="139">
        <v>0</v>
      </c>
      <c r="C292" s="128">
        <v>0</v>
      </c>
      <c r="D292" s="99">
        <v>0</v>
      </c>
      <c r="E292" s="157">
        <v>0</v>
      </c>
      <c r="F292" s="130">
        <v>0</v>
      </c>
    </row>
    <row r="293" spans="1:6" ht="12.75">
      <c r="A293" s="7" t="s">
        <v>30</v>
      </c>
      <c r="B293" s="139">
        <v>0</v>
      </c>
      <c r="C293" s="128">
        <v>0</v>
      </c>
      <c r="D293" s="99">
        <v>0</v>
      </c>
      <c r="E293" s="157">
        <v>0</v>
      </c>
      <c r="F293" s="130">
        <v>0</v>
      </c>
    </row>
    <row r="294" spans="1:6" ht="12.75">
      <c r="A294" s="277" t="s">
        <v>31</v>
      </c>
      <c r="B294" s="139">
        <v>0</v>
      </c>
      <c r="C294" s="128">
        <v>0</v>
      </c>
      <c r="D294" s="99">
        <v>0</v>
      </c>
      <c r="E294" s="157">
        <v>0</v>
      </c>
      <c r="F294" s="130">
        <v>0</v>
      </c>
    </row>
    <row r="295" spans="1:6" ht="12.75">
      <c r="A295" s="8"/>
      <c r="B295" s="276"/>
      <c r="C295" s="140"/>
      <c r="D295" s="99"/>
      <c r="E295" s="141"/>
      <c r="F295" s="141"/>
    </row>
    <row r="296" spans="1:6" ht="12.75">
      <c r="A296" s="29" t="s">
        <v>0</v>
      </c>
      <c r="B296" s="86">
        <f>SUM(B283:B294)</f>
        <v>0</v>
      </c>
      <c r="C296" s="86">
        <f>SUM(C283:C294)</f>
        <v>0</v>
      </c>
      <c r="D296" s="100">
        <v>0</v>
      </c>
      <c r="E296" s="88">
        <v>0</v>
      </c>
      <c r="F296" s="89">
        <v>0</v>
      </c>
    </row>
    <row r="297" spans="1:6" ht="12.75">
      <c r="A297" s="232"/>
      <c r="B297" s="233"/>
      <c r="C297" s="233"/>
      <c r="D297" s="167"/>
      <c r="E297" s="234"/>
      <c r="F297" s="235"/>
    </row>
    <row r="298" spans="1:6" ht="12.75">
      <c r="A298" s="40"/>
      <c r="B298" s="42"/>
      <c r="C298" s="42"/>
      <c r="D298" s="104"/>
      <c r="E298" s="63"/>
      <c r="F298" s="111"/>
    </row>
    <row r="299" spans="1:6" ht="12.75">
      <c r="A299" s="93" t="s">
        <v>0</v>
      </c>
      <c r="B299" s="72">
        <f>SUM(B24,B40,B56,B72,B88,B104,B120,B136,B152,B168,B184,B200,B216,B232,B248,B264,B280,B296)</f>
        <v>57355</v>
      </c>
      <c r="C299" s="72">
        <f>SUM(C24,C40,C56,C72,C88,C104,C120,C136,C152,C168,C184,C200,C216,C232,C248,C264,C280,C296)</f>
        <v>78559948584</v>
      </c>
      <c r="D299" s="105">
        <f>C299/B299</f>
        <v>1369714.036858164</v>
      </c>
      <c r="E299" s="74">
        <f>(($C24*E24)+($C40*E40)+($C56*E56)+($C72*E72)+($C88*E88)+($C104*E104)+($C120*E120)+($C136*E136)+($C152*E152)+($C168*E168)+($C184*E184)+($C200*E200)+($C216*E216)+($C232*E232)+($C248*E248)+($C264*E264)+($C280*E280)+($C296*E296))/$C299</f>
        <v>54.774967975264175</v>
      </c>
      <c r="F299" s="75">
        <f>(($C24*F24)+($C40*F40)+($C56*F56)+($C72*F72)+($C88*F88)+($C104*F104)+($C120*F120)+($C136*F136)+($C152*F152)+($C168*F168)+($C184*F184)+($C200*F200)+($C216*F216)+($C232*F232)+($C248*F248)+($C264*F264)+($C280*F280)+(C296*F296))/$C299</f>
        <v>1.7957775921453756</v>
      </c>
    </row>
    <row r="300" spans="1:6" ht="12.75">
      <c r="A300" s="41"/>
      <c r="B300" s="43"/>
      <c r="C300" s="43"/>
      <c r="D300" s="106"/>
      <c r="E300" s="65"/>
      <c r="F300" s="112"/>
    </row>
    <row r="301" spans="1:6" ht="12.75">
      <c r="A301" s="10"/>
      <c r="B301" s="2"/>
      <c r="C301" s="3"/>
      <c r="D301" s="4"/>
      <c r="E301" s="56"/>
      <c r="F301" s="14"/>
    </row>
    <row r="302" spans="1:6" ht="12.75">
      <c r="A302" s="134" t="s">
        <v>58</v>
      </c>
      <c r="B302" s="2"/>
      <c r="C302" s="3"/>
      <c r="D302" s="4"/>
      <c r="E302" s="56"/>
      <c r="F302" s="14"/>
    </row>
    <row r="303" spans="1:6" ht="12.75">
      <c r="A303" s="113" t="s">
        <v>7</v>
      </c>
      <c r="B303" s="114" t="s">
        <v>51</v>
      </c>
      <c r="C303" s="115" t="s">
        <v>3</v>
      </c>
      <c r="D303" s="63" t="s">
        <v>11</v>
      </c>
      <c r="E303" s="116" t="s">
        <v>13</v>
      </c>
      <c r="F303" s="64" t="s">
        <v>15</v>
      </c>
    </row>
    <row r="304" spans="1:6" ht="12.75">
      <c r="A304" s="117"/>
      <c r="B304" s="118" t="s">
        <v>9</v>
      </c>
      <c r="C304" s="119" t="s">
        <v>50</v>
      </c>
      <c r="D304" s="120" t="s">
        <v>52</v>
      </c>
      <c r="E304" s="121" t="s">
        <v>52</v>
      </c>
      <c r="F304" s="122" t="s">
        <v>60</v>
      </c>
    </row>
    <row r="305" spans="1:6" ht="12.75">
      <c r="A305" s="41"/>
      <c r="B305" s="123" t="s">
        <v>4</v>
      </c>
      <c r="C305" s="123" t="s">
        <v>5</v>
      </c>
      <c r="D305" s="124" t="s">
        <v>6</v>
      </c>
      <c r="E305" s="125" t="s">
        <v>17</v>
      </c>
      <c r="F305" s="125" t="s">
        <v>18</v>
      </c>
    </row>
    <row r="306" spans="1:6" ht="12.75">
      <c r="A306" s="7"/>
      <c r="B306" s="33"/>
      <c r="C306" s="33"/>
      <c r="D306" s="96"/>
      <c r="E306" s="35"/>
      <c r="F306" s="35"/>
    </row>
    <row r="307" spans="1:6" ht="12.75">
      <c r="A307" s="9" t="s">
        <v>19</v>
      </c>
      <c r="B307" s="18"/>
      <c r="C307" s="23"/>
      <c r="D307" s="97"/>
      <c r="E307" s="58"/>
      <c r="F307" s="14"/>
    </row>
    <row r="308" spans="1:6" ht="12.75">
      <c r="A308" s="7" t="s">
        <v>20</v>
      </c>
      <c r="B308" s="128">
        <v>12</v>
      </c>
      <c r="C308" s="128">
        <v>82947219</v>
      </c>
      <c r="D308" s="99">
        <f>C308/B308</f>
        <v>6912268.25</v>
      </c>
      <c r="E308" s="157">
        <v>353</v>
      </c>
      <c r="F308" s="198">
        <v>5.99</v>
      </c>
    </row>
    <row r="309" spans="1:6" ht="12.75">
      <c r="A309" s="7" t="s">
        <v>21</v>
      </c>
      <c r="B309" s="128">
        <v>4</v>
      </c>
      <c r="C309" s="128">
        <v>24556653</v>
      </c>
      <c r="D309" s="99">
        <v>6139163</v>
      </c>
      <c r="E309" s="157">
        <v>360</v>
      </c>
      <c r="F309" s="198">
        <v>6.26</v>
      </c>
    </row>
    <row r="310" spans="1:6" ht="12.75">
      <c r="A310" s="7" t="s">
        <v>22</v>
      </c>
      <c r="B310" s="139">
        <v>9</v>
      </c>
      <c r="C310" s="188">
        <v>39366515</v>
      </c>
      <c r="D310" s="99">
        <v>4374057</v>
      </c>
      <c r="E310" s="157">
        <v>329</v>
      </c>
      <c r="F310" s="198">
        <v>6.31</v>
      </c>
    </row>
    <row r="311" spans="1:6" ht="12.75">
      <c r="A311" s="7" t="s">
        <v>23</v>
      </c>
      <c r="B311" s="128">
        <v>6</v>
      </c>
      <c r="C311" s="188">
        <v>34614942</v>
      </c>
      <c r="D311" s="99">
        <v>5769157</v>
      </c>
      <c r="E311" s="157">
        <v>343</v>
      </c>
      <c r="F311" s="198">
        <v>6.04</v>
      </c>
    </row>
    <row r="312" spans="1:6" ht="12.75">
      <c r="A312" s="7" t="s">
        <v>24</v>
      </c>
      <c r="B312" s="128">
        <v>12</v>
      </c>
      <c r="C312" s="128">
        <v>58400864</v>
      </c>
      <c r="D312" s="99">
        <v>4866739</v>
      </c>
      <c r="E312" s="157">
        <v>356</v>
      </c>
      <c r="F312" s="198">
        <v>6.12</v>
      </c>
    </row>
    <row r="313" spans="1:6" ht="12.75">
      <c r="A313" s="7" t="s">
        <v>25</v>
      </c>
      <c r="B313" s="128">
        <v>17</v>
      </c>
      <c r="C313" s="128">
        <v>86591149</v>
      </c>
      <c r="D313" s="99">
        <v>5093597</v>
      </c>
      <c r="E313" s="157">
        <v>348</v>
      </c>
      <c r="F313" s="198">
        <v>6</v>
      </c>
    </row>
    <row r="314" spans="1:6" ht="12.75">
      <c r="A314" s="7" t="s">
        <v>26</v>
      </c>
      <c r="B314" s="80">
        <v>14</v>
      </c>
      <c r="C314" s="80">
        <v>80370758</v>
      </c>
      <c r="D314" s="99">
        <v>5740768</v>
      </c>
      <c r="E314" s="157">
        <v>328</v>
      </c>
      <c r="F314" s="83">
        <v>5.93</v>
      </c>
    </row>
    <row r="315" spans="1:6" ht="12.75">
      <c r="A315" s="7" t="s">
        <v>27</v>
      </c>
      <c r="B315" s="80">
        <v>18</v>
      </c>
      <c r="C315" s="80">
        <v>96951249</v>
      </c>
      <c r="D315" s="99">
        <v>5386181</v>
      </c>
      <c r="E315" s="157">
        <v>357</v>
      </c>
      <c r="F315" s="83">
        <v>5.88</v>
      </c>
    </row>
    <row r="316" spans="1:6" ht="12.75">
      <c r="A316" s="7" t="s">
        <v>28</v>
      </c>
      <c r="B316" s="145">
        <v>34</v>
      </c>
      <c r="C316" s="144">
        <v>140394296</v>
      </c>
      <c r="D316" s="99">
        <v>4129244</v>
      </c>
      <c r="E316" s="157">
        <v>344</v>
      </c>
      <c r="F316" s="173">
        <v>5.86</v>
      </c>
    </row>
    <row r="317" spans="1:6" ht="12.75">
      <c r="A317" s="149" t="s">
        <v>29</v>
      </c>
      <c r="B317" s="177">
        <v>14</v>
      </c>
      <c r="C317" s="136">
        <v>54823618</v>
      </c>
      <c r="D317" s="99">
        <f>+C317/B317</f>
        <v>3915972.714285714</v>
      </c>
      <c r="E317" s="157">
        <v>360</v>
      </c>
      <c r="F317" s="83">
        <v>5.91</v>
      </c>
    </row>
    <row r="318" spans="1:6" ht="12.75">
      <c r="A318" s="149" t="s">
        <v>30</v>
      </c>
      <c r="B318" s="188">
        <v>20</v>
      </c>
      <c r="C318" s="248">
        <v>77465783</v>
      </c>
      <c r="D318" s="99">
        <f>+C318/B318</f>
        <v>3873289.15</v>
      </c>
      <c r="E318" s="157">
        <v>353</v>
      </c>
      <c r="F318" s="198">
        <v>5.86</v>
      </c>
    </row>
    <row r="319" spans="1:6" ht="12.75">
      <c r="A319" s="7" t="s">
        <v>31</v>
      </c>
      <c r="B319" s="128">
        <v>32</v>
      </c>
      <c r="C319" s="140">
        <v>160550456</v>
      </c>
      <c r="D319" s="99">
        <f>+C319/B319</f>
        <v>5017201.75</v>
      </c>
      <c r="E319" s="157">
        <v>356</v>
      </c>
      <c r="F319" s="198">
        <v>5.78</v>
      </c>
    </row>
    <row r="320" spans="1:6" ht="12.75">
      <c r="A320" s="7"/>
      <c r="B320" s="80"/>
      <c r="C320" s="80"/>
      <c r="D320" s="99"/>
      <c r="E320" s="82"/>
      <c r="F320" s="85"/>
    </row>
    <row r="321" spans="1:6" ht="12.75">
      <c r="A321" s="29" t="s">
        <v>0</v>
      </c>
      <c r="B321" s="86">
        <f>SUM(B308:B320)</f>
        <v>192</v>
      </c>
      <c r="C321" s="86">
        <f>SUM(C308:C320)</f>
        <v>937033502</v>
      </c>
      <c r="D321" s="100">
        <f>C321/B321</f>
        <v>4880382.822916667</v>
      </c>
      <c r="E321" s="88">
        <f>(($C308*E308)+($C309*E309)+($C310*E310)+($C311*E311)+($C312*E312)+($C313*E313)+($C314*E314)+($C315*E315)+($C316*E316)+($C317*E317)+($C318*E318)+($C319*E319))/$C321</f>
        <v>349.3753715542179</v>
      </c>
      <c r="F321" s="89">
        <f>(($C308*F308)+($C309*F309)+($C310*F310)+($C311*F311)+($C312*F312)+($C313*F313)+($C314*F314)+($C315*F315)+($C316*F316)+($C317*F317)+($C318*F318)+($C319*F319))/$C321</f>
        <v>5.933978709183869</v>
      </c>
    </row>
    <row r="322" spans="1:6" ht="12.75">
      <c r="A322" s="32"/>
      <c r="B322" s="90"/>
      <c r="C322" s="90"/>
      <c r="D322" s="101"/>
      <c r="E322" s="91"/>
      <c r="F322" s="92"/>
    </row>
    <row r="323" spans="1:6" ht="12.75">
      <c r="A323" s="9" t="s">
        <v>32</v>
      </c>
      <c r="B323" s="80"/>
      <c r="C323" s="80"/>
      <c r="D323" s="102"/>
      <c r="E323" s="82"/>
      <c r="F323" s="83"/>
    </row>
    <row r="324" spans="1:6" ht="12.75">
      <c r="A324" s="7" t="s">
        <v>20</v>
      </c>
      <c r="B324" s="278">
        <v>0</v>
      </c>
      <c r="C324" s="279">
        <v>0</v>
      </c>
      <c r="D324" s="280">
        <v>0</v>
      </c>
      <c r="E324" s="281">
        <v>0</v>
      </c>
      <c r="F324" s="282">
        <v>0</v>
      </c>
    </row>
    <row r="325" spans="1:6" ht="12.75">
      <c r="A325" s="7" t="s">
        <v>21</v>
      </c>
      <c r="B325" s="278">
        <v>0</v>
      </c>
      <c r="C325" s="279">
        <v>0</v>
      </c>
      <c r="D325" s="280">
        <v>0</v>
      </c>
      <c r="E325" s="281">
        <v>0</v>
      </c>
      <c r="F325" s="282">
        <v>0</v>
      </c>
    </row>
    <row r="326" spans="1:6" ht="12.75">
      <c r="A326" s="7" t="s">
        <v>22</v>
      </c>
      <c r="B326" s="278">
        <v>0</v>
      </c>
      <c r="C326" s="279">
        <v>0</v>
      </c>
      <c r="D326" s="280">
        <v>0</v>
      </c>
      <c r="E326" s="281">
        <v>0</v>
      </c>
      <c r="F326" s="282">
        <v>0</v>
      </c>
    </row>
    <row r="327" spans="1:6" ht="12.75">
      <c r="A327" s="7" t="s">
        <v>23</v>
      </c>
      <c r="B327" s="278">
        <v>0</v>
      </c>
      <c r="C327" s="279">
        <v>0</v>
      </c>
      <c r="D327" s="280">
        <v>0</v>
      </c>
      <c r="E327" s="281">
        <v>0</v>
      </c>
      <c r="F327" s="282">
        <v>0</v>
      </c>
    </row>
    <row r="328" spans="1:6" ht="12.75">
      <c r="A328" s="7" t="s">
        <v>24</v>
      </c>
      <c r="B328" s="278">
        <v>0</v>
      </c>
      <c r="C328" s="279">
        <v>0</v>
      </c>
      <c r="D328" s="280">
        <v>0</v>
      </c>
      <c r="E328" s="281">
        <v>0</v>
      </c>
      <c r="F328" s="282">
        <v>0</v>
      </c>
    </row>
    <row r="329" spans="1:6" ht="12.75">
      <c r="A329" s="7" t="s">
        <v>25</v>
      </c>
      <c r="B329" s="278">
        <v>0</v>
      </c>
      <c r="C329" s="279">
        <v>0</v>
      </c>
      <c r="D329" s="280">
        <v>0</v>
      </c>
      <c r="E329" s="281">
        <v>0</v>
      </c>
      <c r="F329" s="282">
        <v>0</v>
      </c>
    </row>
    <row r="330" spans="1:6" ht="12.75">
      <c r="A330" s="7" t="s">
        <v>26</v>
      </c>
      <c r="B330" s="278">
        <v>0</v>
      </c>
      <c r="C330" s="279">
        <v>0</v>
      </c>
      <c r="D330" s="280">
        <v>0</v>
      </c>
      <c r="E330" s="281">
        <v>0</v>
      </c>
      <c r="F330" s="282">
        <v>0</v>
      </c>
    </row>
    <row r="331" spans="1:6" ht="12.75">
      <c r="A331" s="7" t="s">
        <v>27</v>
      </c>
      <c r="B331" s="139">
        <v>0</v>
      </c>
      <c r="C331" s="128">
        <v>0</v>
      </c>
      <c r="D331" s="99">
        <v>0</v>
      </c>
      <c r="E331" s="157">
        <v>0</v>
      </c>
      <c r="F331" s="130">
        <v>0</v>
      </c>
    </row>
    <row r="332" spans="1:6" ht="12.75">
      <c r="A332" s="7" t="s">
        <v>28</v>
      </c>
      <c r="B332" s="139">
        <v>0</v>
      </c>
      <c r="C332" s="128">
        <v>0</v>
      </c>
      <c r="D332" s="99">
        <v>0</v>
      </c>
      <c r="E332" s="157">
        <v>0</v>
      </c>
      <c r="F332" s="130">
        <v>0</v>
      </c>
    </row>
    <row r="333" spans="1:6" ht="12.75">
      <c r="A333" s="7" t="s">
        <v>29</v>
      </c>
      <c r="B333" s="139">
        <v>0</v>
      </c>
      <c r="C333" s="128">
        <v>0</v>
      </c>
      <c r="D333" s="99">
        <v>0</v>
      </c>
      <c r="E333" s="157">
        <v>0</v>
      </c>
      <c r="F333" s="130">
        <v>0</v>
      </c>
    </row>
    <row r="334" spans="1:6" ht="12.75">
      <c r="A334" s="7" t="s">
        <v>30</v>
      </c>
      <c r="B334" s="139">
        <v>0</v>
      </c>
      <c r="C334" s="128">
        <v>0</v>
      </c>
      <c r="D334" s="99">
        <v>0</v>
      </c>
      <c r="E334" s="157">
        <v>0</v>
      </c>
      <c r="F334" s="130">
        <v>0</v>
      </c>
    </row>
    <row r="335" spans="1:6" ht="12.75">
      <c r="A335" s="7" t="s">
        <v>31</v>
      </c>
      <c r="B335" s="139">
        <v>0</v>
      </c>
      <c r="C335" s="128">
        <v>0</v>
      </c>
      <c r="D335" s="99">
        <v>0</v>
      </c>
      <c r="E335" s="157">
        <v>0</v>
      </c>
      <c r="F335" s="130">
        <v>0</v>
      </c>
    </row>
    <row r="336" spans="1:6" ht="12.75">
      <c r="A336" s="7"/>
      <c r="B336" s="80"/>
      <c r="C336" s="80"/>
      <c r="D336" s="99"/>
      <c r="E336" s="82"/>
      <c r="F336" s="85"/>
    </row>
    <row r="337" spans="1:6" ht="12.75">
      <c r="A337" s="29" t="s">
        <v>0</v>
      </c>
      <c r="B337" s="86">
        <f>SUM(B324:B336)</f>
        <v>0</v>
      </c>
      <c r="C337" s="86">
        <f>SUM(C324:C336)</f>
        <v>0</v>
      </c>
      <c r="D337" s="100">
        <v>0</v>
      </c>
      <c r="E337" s="88">
        <v>0</v>
      </c>
      <c r="F337" s="89">
        <v>0</v>
      </c>
    </row>
    <row r="338" spans="1:6" ht="12.75">
      <c r="A338" s="149"/>
      <c r="B338" s="128"/>
      <c r="C338" s="140"/>
      <c r="D338" s="99"/>
      <c r="E338" s="222"/>
      <c r="F338" s="198"/>
    </row>
    <row r="339" spans="1:6" ht="12.75">
      <c r="A339" s="293" t="s">
        <v>112</v>
      </c>
      <c r="B339" s="128"/>
      <c r="C339" s="140"/>
      <c r="D339" s="99"/>
      <c r="E339" s="222"/>
      <c r="F339" s="198"/>
    </row>
    <row r="340" spans="1:6" ht="12.75">
      <c r="A340" s="7" t="s">
        <v>20</v>
      </c>
      <c r="B340" s="128">
        <v>2</v>
      </c>
      <c r="C340" s="128">
        <v>23615284</v>
      </c>
      <c r="D340" s="99">
        <v>11807642</v>
      </c>
      <c r="E340" s="157">
        <v>240</v>
      </c>
      <c r="F340" s="198">
        <v>5.32</v>
      </c>
    </row>
    <row r="341" spans="1:6" ht="12.75">
      <c r="A341" s="7" t="s">
        <v>21</v>
      </c>
      <c r="B341" s="128">
        <v>2</v>
      </c>
      <c r="C341" s="128">
        <v>30891173</v>
      </c>
      <c r="D341" s="99">
        <v>15445587</v>
      </c>
      <c r="E341" s="157">
        <v>240</v>
      </c>
      <c r="F341" s="198">
        <v>5.38</v>
      </c>
    </row>
    <row r="342" spans="1:6" ht="12.75">
      <c r="A342" s="7" t="s">
        <v>22</v>
      </c>
      <c r="B342" s="128">
        <v>3</v>
      </c>
      <c r="C342" s="128">
        <v>21159643</v>
      </c>
      <c r="D342" s="99">
        <v>7053214</v>
      </c>
      <c r="E342" s="157">
        <v>240</v>
      </c>
      <c r="F342" s="198">
        <v>5.41</v>
      </c>
    </row>
    <row r="343" spans="1:6" ht="12.75">
      <c r="A343" s="7" t="s">
        <v>23</v>
      </c>
      <c r="B343" s="128">
        <v>2</v>
      </c>
      <c r="C343" s="140">
        <v>23615284</v>
      </c>
      <c r="D343" s="99">
        <v>11807642</v>
      </c>
      <c r="E343" s="222">
        <v>240</v>
      </c>
      <c r="F343" s="198">
        <v>6.51</v>
      </c>
    </row>
    <row r="344" spans="1:6" ht="12.75">
      <c r="A344" s="7" t="s">
        <v>24</v>
      </c>
      <c r="B344" s="128">
        <v>4</v>
      </c>
      <c r="C344" s="140">
        <v>31998387</v>
      </c>
      <c r="D344" s="99">
        <v>7999597</v>
      </c>
      <c r="E344" s="222">
        <v>240</v>
      </c>
      <c r="F344" s="198">
        <v>5.66</v>
      </c>
    </row>
    <row r="345" spans="1:6" ht="12.75">
      <c r="A345" s="7" t="s">
        <v>25</v>
      </c>
      <c r="B345" s="128">
        <v>4</v>
      </c>
      <c r="C345" s="140">
        <v>36371923</v>
      </c>
      <c r="D345" s="99">
        <v>9092981</v>
      </c>
      <c r="E345" s="222">
        <v>240</v>
      </c>
      <c r="F345" s="198">
        <v>5.65</v>
      </c>
    </row>
    <row r="346" spans="1:6" ht="12.75">
      <c r="A346" s="7" t="s">
        <v>26</v>
      </c>
      <c r="B346" s="128">
        <v>1</v>
      </c>
      <c r="C346" s="140">
        <v>16458300</v>
      </c>
      <c r="D346" s="99">
        <v>16458300</v>
      </c>
      <c r="E346" s="222">
        <v>360</v>
      </c>
      <c r="F346" s="198">
        <v>5.7</v>
      </c>
    </row>
    <row r="347" spans="1:6" ht="12.75">
      <c r="A347" s="7" t="s">
        <v>27</v>
      </c>
      <c r="B347" s="128">
        <v>9</v>
      </c>
      <c r="C347" s="140">
        <v>89208790</v>
      </c>
      <c r="D347" s="99">
        <v>9912088</v>
      </c>
      <c r="E347" s="222">
        <v>357</v>
      </c>
      <c r="F347" s="198">
        <v>5.74</v>
      </c>
    </row>
    <row r="348" spans="1:6" ht="12.75">
      <c r="A348" s="149" t="s">
        <v>28</v>
      </c>
      <c r="B348" s="128">
        <v>6</v>
      </c>
      <c r="C348" s="140">
        <v>34751640</v>
      </c>
      <c r="D348" s="99">
        <v>5791940</v>
      </c>
      <c r="E348" s="222">
        <v>305</v>
      </c>
      <c r="F348" s="198">
        <v>5.7</v>
      </c>
    </row>
    <row r="349" spans="1:6" ht="12.75">
      <c r="A349" s="149" t="s">
        <v>29</v>
      </c>
      <c r="B349" s="128">
        <v>7</v>
      </c>
      <c r="C349" s="140">
        <v>44249138</v>
      </c>
      <c r="D349" s="99">
        <f>+C349/B349</f>
        <v>6321305.428571428</v>
      </c>
      <c r="E349" s="222">
        <v>347</v>
      </c>
      <c r="F349" s="198">
        <v>5.75</v>
      </c>
    </row>
    <row r="350" spans="1:6" ht="12.75">
      <c r="A350" s="149" t="s">
        <v>30</v>
      </c>
      <c r="B350" s="128">
        <v>19</v>
      </c>
      <c r="C350" s="140">
        <v>151925845</v>
      </c>
      <c r="D350" s="99">
        <f>+C350/B350</f>
        <v>7996097.105263158</v>
      </c>
      <c r="E350" s="222">
        <v>341</v>
      </c>
      <c r="F350" s="198">
        <v>5.39</v>
      </c>
    </row>
    <row r="351" spans="1:6" ht="12.75">
      <c r="A351" s="149" t="s">
        <v>31</v>
      </c>
      <c r="B351" s="128">
        <v>10</v>
      </c>
      <c r="C351" s="140">
        <v>80504665</v>
      </c>
      <c r="D351" s="99">
        <f>+C351/B351</f>
        <v>8050466.5</v>
      </c>
      <c r="E351" s="222">
        <v>344</v>
      </c>
      <c r="F351" s="198">
        <v>5.62</v>
      </c>
    </row>
    <row r="352" spans="1:6" ht="12.75">
      <c r="A352" s="7"/>
      <c r="B352" s="80"/>
      <c r="C352" s="80"/>
      <c r="D352" s="99"/>
      <c r="E352" s="82"/>
      <c r="F352" s="85"/>
    </row>
    <row r="353" spans="1:6" ht="12.75">
      <c r="A353" s="29" t="s">
        <v>0</v>
      </c>
      <c r="B353" s="86">
        <f>SUM(B340:B351)</f>
        <v>69</v>
      </c>
      <c r="C353" s="86">
        <f>SUM(C340:C351)</f>
        <v>584750072</v>
      </c>
      <c r="D353" s="100">
        <f>C353/B353</f>
        <v>8474638.724637682</v>
      </c>
      <c r="E353" s="88">
        <f>(($C340*E340)+($C341*E341)+($C342*E342)+($C343*E343)+($C344*E344)+($C345*E345)+($C346*E346)+($C347*E347)+($C348*E348)+($C349*E349)+($C350*E350)+($C351*E351))/$C353</f>
        <v>313.74592388421286</v>
      </c>
      <c r="F353" s="89">
        <f>(($C340*F340)+($C341*F341)+($C342*F342)+($C343*F343)+($C344*F344)+($C345*F345)+($C346*F346)+($C347*F347)+($C348*F348)+($C349*F349)+($C350*F350)+($C351*F351))/$C353</f>
        <v>5.602997860614201</v>
      </c>
    </row>
    <row r="354" spans="1:6" ht="12.75">
      <c r="A354" s="9" t="s">
        <v>66</v>
      </c>
      <c r="B354" s="18"/>
      <c r="C354" s="23"/>
      <c r="D354" s="97"/>
      <c r="E354" s="58"/>
      <c r="F354" s="14"/>
    </row>
    <row r="355" spans="1:6" ht="12.75">
      <c r="A355" s="7" t="s">
        <v>20</v>
      </c>
      <c r="B355" s="128">
        <v>4</v>
      </c>
      <c r="C355" s="128">
        <v>35079257</v>
      </c>
      <c r="D355" s="99">
        <f>C355/B355</f>
        <v>8769814.25</v>
      </c>
      <c r="E355" s="157">
        <v>316</v>
      </c>
      <c r="F355" s="198">
        <v>5.79</v>
      </c>
    </row>
    <row r="356" spans="1:6" ht="12.75">
      <c r="A356" s="7" t="s">
        <v>21</v>
      </c>
      <c r="B356" s="128">
        <v>2</v>
      </c>
      <c r="C356" s="128">
        <v>26165361</v>
      </c>
      <c r="D356" s="99">
        <v>13082681</v>
      </c>
      <c r="E356" s="157">
        <v>329</v>
      </c>
      <c r="F356" s="198">
        <v>5.79</v>
      </c>
    </row>
    <row r="357" spans="1:6" ht="12.75">
      <c r="A357" s="7" t="s">
        <v>22</v>
      </c>
      <c r="B357" s="181">
        <v>0</v>
      </c>
      <c r="C357" s="144">
        <v>0</v>
      </c>
      <c r="D357" s="99">
        <v>0</v>
      </c>
      <c r="E357" s="157">
        <v>0</v>
      </c>
      <c r="F357" s="186">
        <v>0</v>
      </c>
    </row>
    <row r="358" spans="1:6" ht="12.75">
      <c r="A358" s="7" t="s">
        <v>23</v>
      </c>
      <c r="B358" s="278">
        <v>3</v>
      </c>
      <c r="C358" s="279">
        <v>24805879</v>
      </c>
      <c r="D358" s="280">
        <v>8268626</v>
      </c>
      <c r="E358" s="281">
        <v>269</v>
      </c>
      <c r="F358" s="282">
        <v>6.08</v>
      </c>
    </row>
    <row r="359" spans="1:6" ht="12.75">
      <c r="A359" s="7" t="s">
        <v>24</v>
      </c>
      <c r="B359" s="128">
        <v>5</v>
      </c>
      <c r="C359" s="128">
        <v>256556126</v>
      </c>
      <c r="D359" s="99">
        <v>51311225</v>
      </c>
      <c r="E359" s="157">
        <v>344</v>
      </c>
      <c r="F359" s="198">
        <v>1.11</v>
      </c>
    </row>
    <row r="360" spans="1:6" ht="12.75">
      <c r="A360" s="7" t="s">
        <v>25</v>
      </c>
      <c r="B360" s="278">
        <v>0</v>
      </c>
      <c r="C360" s="279">
        <v>0</v>
      </c>
      <c r="D360" s="280">
        <v>0</v>
      </c>
      <c r="E360" s="281">
        <v>0</v>
      </c>
      <c r="F360" s="282">
        <v>0</v>
      </c>
    </row>
    <row r="361" spans="1:6" ht="12.75">
      <c r="A361" s="7" t="s">
        <v>26</v>
      </c>
      <c r="B361" s="80">
        <v>2</v>
      </c>
      <c r="C361" s="80">
        <v>14412087</v>
      </c>
      <c r="D361" s="99">
        <v>7206044</v>
      </c>
      <c r="E361" s="157">
        <v>273</v>
      </c>
      <c r="F361" s="83">
        <v>5.84</v>
      </c>
    </row>
    <row r="362" spans="1:6" ht="12.75">
      <c r="A362" s="7" t="s">
        <v>27</v>
      </c>
      <c r="B362" s="278">
        <v>0</v>
      </c>
      <c r="C362" s="279">
        <v>0</v>
      </c>
      <c r="D362" s="280">
        <v>0</v>
      </c>
      <c r="E362" s="281">
        <v>0</v>
      </c>
      <c r="F362" s="282">
        <v>0</v>
      </c>
    </row>
    <row r="363" spans="1:6" ht="12.75">
      <c r="A363" s="7" t="s">
        <v>28</v>
      </c>
      <c r="B363" s="145">
        <v>2</v>
      </c>
      <c r="C363" s="144">
        <v>38229438</v>
      </c>
      <c r="D363" s="99">
        <v>19114719</v>
      </c>
      <c r="E363" s="157">
        <v>360</v>
      </c>
      <c r="F363" s="173">
        <v>5.9</v>
      </c>
    </row>
    <row r="364" spans="1:6" ht="12.75">
      <c r="A364" s="149" t="s">
        <v>29</v>
      </c>
      <c r="B364" s="177">
        <v>1</v>
      </c>
      <c r="C364" s="136">
        <v>29840373</v>
      </c>
      <c r="D364" s="99">
        <f>+C364/B364</f>
        <v>29840373</v>
      </c>
      <c r="E364" s="157">
        <v>360</v>
      </c>
      <c r="F364" s="83">
        <v>5.8</v>
      </c>
    </row>
    <row r="365" spans="1:6" ht="12.75">
      <c r="A365" s="149" t="s">
        <v>30</v>
      </c>
      <c r="B365" s="139">
        <v>0</v>
      </c>
      <c r="C365" s="128">
        <v>0</v>
      </c>
      <c r="D365" s="99">
        <v>0</v>
      </c>
      <c r="E365" s="157">
        <v>0</v>
      </c>
      <c r="F365" s="130">
        <v>0</v>
      </c>
    </row>
    <row r="366" spans="1:6" ht="12.75">
      <c r="A366" s="7" t="s">
        <v>31</v>
      </c>
      <c r="B366" s="139">
        <v>0</v>
      </c>
      <c r="C366" s="128">
        <v>0</v>
      </c>
      <c r="D366" s="99">
        <v>0</v>
      </c>
      <c r="E366" s="157">
        <v>0</v>
      </c>
      <c r="F366" s="130">
        <v>0</v>
      </c>
    </row>
    <row r="367" spans="1:6" ht="12.75">
      <c r="A367" s="7"/>
      <c r="B367" s="182"/>
      <c r="C367" s="136"/>
      <c r="D367" s="99"/>
      <c r="E367" s="82"/>
      <c r="F367" s="85"/>
    </row>
    <row r="368" spans="1:6" ht="12.75">
      <c r="A368" s="29" t="s">
        <v>0</v>
      </c>
      <c r="B368" s="86">
        <f>SUM(B355:B367)</f>
        <v>19</v>
      </c>
      <c r="C368" s="86">
        <f>SUM(C355:C367)</f>
        <v>425088521</v>
      </c>
      <c r="D368" s="100">
        <f>C368/B368</f>
        <v>22373080.05263158</v>
      </c>
      <c r="E368" s="88">
        <f>(($C355*E355)+($C356*E356)+($C357*E357)+($C358*E358)+($C359*E359)+($C360*E360)+($C361*E361)+($C362*E362)+($C363*E363)+($C364*E364)+($C365*E365)+($C366*E366))/$C368</f>
        <v>336.5444193845921</v>
      </c>
      <c r="F368" s="89">
        <f>(($C355*F355)+($C356*F356)+($C357*F357)+($C358*F358)+($C359*F359)+($C360*F360)+($C361*F361)+($C362*F362)+($C363*F363)+($C364*F364)+($C365*F365)+($C366*F366))/$C368</f>
        <v>2.994665240748762</v>
      </c>
    </row>
    <row r="369" spans="1:6" ht="12.75">
      <c r="A369" s="9" t="s">
        <v>59</v>
      </c>
      <c r="B369" s="18"/>
      <c r="C369" s="23"/>
      <c r="D369" s="97"/>
      <c r="E369" s="58"/>
      <c r="F369" s="14"/>
    </row>
    <row r="370" spans="1:6" ht="12.75">
      <c r="A370" s="7" t="s">
        <v>20</v>
      </c>
      <c r="B370" s="128">
        <v>1</v>
      </c>
      <c r="C370" s="128">
        <v>11812356</v>
      </c>
      <c r="D370" s="99">
        <f>C370/B370</f>
        <v>11812356</v>
      </c>
      <c r="E370" s="157">
        <v>276</v>
      </c>
      <c r="F370" s="198">
        <v>4.55</v>
      </c>
    </row>
    <row r="371" spans="1:6" ht="12.75">
      <c r="A371" s="7" t="s">
        <v>21</v>
      </c>
      <c r="B371" s="181">
        <v>0</v>
      </c>
      <c r="C371" s="144">
        <v>0</v>
      </c>
      <c r="D371" s="99">
        <v>0</v>
      </c>
      <c r="E371" s="157">
        <v>0</v>
      </c>
      <c r="F371" s="186">
        <v>0</v>
      </c>
    </row>
    <row r="372" spans="1:6" ht="12.75">
      <c r="A372" s="7" t="s">
        <v>22</v>
      </c>
      <c r="B372" s="128">
        <v>0</v>
      </c>
      <c r="C372" s="128">
        <v>0</v>
      </c>
      <c r="D372" s="99">
        <v>0</v>
      </c>
      <c r="E372" s="157">
        <v>0</v>
      </c>
      <c r="F372" s="198">
        <v>0</v>
      </c>
    </row>
    <row r="373" spans="1:6" ht="12.75">
      <c r="A373" s="7" t="s">
        <v>23</v>
      </c>
      <c r="B373" s="278">
        <v>0</v>
      </c>
      <c r="C373" s="279">
        <v>0</v>
      </c>
      <c r="D373" s="280">
        <v>0</v>
      </c>
      <c r="E373" s="281">
        <v>0</v>
      </c>
      <c r="F373" s="282">
        <v>0</v>
      </c>
    </row>
    <row r="374" spans="1:6" ht="12.75">
      <c r="A374" s="7" t="s">
        <v>24</v>
      </c>
      <c r="B374" s="128">
        <v>2</v>
      </c>
      <c r="C374" s="128">
        <v>17750592</v>
      </c>
      <c r="D374" s="99">
        <v>8875296</v>
      </c>
      <c r="E374" s="157">
        <v>285</v>
      </c>
      <c r="F374" s="198">
        <v>4.92</v>
      </c>
    </row>
    <row r="375" spans="1:6" ht="12.75">
      <c r="A375" s="7" t="s">
        <v>25</v>
      </c>
      <c r="B375" s="278">
        <v>0</v>
      </c>
      <c r="C375" s="279">
        <v>0</v>
      </c>
      <c r="D375" s="280">
        <v>0</v>
      </c>
      <c r="E375" s="281">
        <v>0</v>
      </c>
      <c r="F375" s="282">
        <v>0</v>
      </c>
    </row>
    <row r="376" spans="1:6" ht="12.75">
      <c r="A376" s="7" t="s">
        <v>26</v>
      </c>
      <c r="B376" s="278">
        <v>0</v>
      </c>
      <c r="C376" s="279">
        <v>0</v>
      </c>
      <c r="D376" s="280">
        <v>0</v>
      </c>
      <c r="E376" s="281">
        <v>0</v>
      </c>
      <c r="F376" s="282">
        <v>0</v>
      </c>
    </row>
    <row r="377" spans="1:6" ht="12.75">
      <c r="A377" s="7" t="s">
        <v>27</v>
      </c>
      <c r="B377" s="278">
        <v>0</v>
      </c>
      <c r="C377" s="279">
        <v>0</v>
      </c>
      <c r="D377" s="280">
        <v>0</v>
      </c>
      <c r="E377" s="281">
        <v>0</v>
      </c>
      <c r="F377" s="282">
        <v>0</v>
      </c>
    </row>
    <row r="378" spans="1:6" ht="12.75">
      <c r="A378" s="149" t="s">
        <v>28</v>
      </c>
      <c r="B378" s="278">
        <v>0</v>
      </c>
      <c r="C378" s="279">
        <v>0</v>
      </c>
      <c r="D378" s="280">
        <v>0</v>
      </c>
      <c r="E378" s="281">
        <v>0</v>
      </c>
      <c r="F378" s="282">
        <v>0</v>
      </c>
    </row>
    <row r="379" spans="1:6" ht="12.75">
      <c r="A379" s="149" t="s">
        <v>29</v>
      </c>
      <c r="B379" s="177">
        <v>1</v>
      </c>
      <c r="C379" s="136">
        <v>7953896</v>
      </c>
      <c r="D379" s="99">
        <f>+C379/B379</f>
        <v>7953896</v>
      </c>
      <c r="E379" s="157">
        <v>240</v>
      </c>
      <c r="F379" s="83">
        <v>4.2</v>
      </c>
    </row>
    <row r="380" spans="1:6" ht="12.75">
      <c r="A380" s="149" t="s">
        <v>30</v>
      </c>
      <c r="B380" s="139">
        <v>0</v>
      </c>
      <c r="C380" s="128">
        <v>0</v>
      </c>
      <c r="D380" s="99">
        <v>0</v>
      </c>
      <c r="E380" s="157">
        <v>0</v>
      </c>
      <c r="F380" s="130">
        <v>0</v>
      </c>
    </row>
    <row r="381" spans="1:6" ht="12.75">
      <c r="A381" s="149" t="s">
        <v>31</v>
      </c>
      <c r="B381" s="188">
        <v>2</v>
      </c>
      <c r="C381" s="140">
        <v>18888093</v>
      </c>
      <c r="D381" s="99">
        <f>+C381/B381</f>
        <v>9444046.5</v>
      </c>
      <c r="E381" s="157">
        <v>280</v>
      </c>
      <c r="F381" s="198">
        <v>4.28</v>
      </c>
    </row>
    <row r="382" spans="1:6" ht="12.75">
      <c r="A382" s="7"/>
      <c r="B382" s="80"/>
      <c r="C382" s="80"/>
      <c r="D382" s="99"/>
      <c r="E382" s="82"/>
      <c r="F382" s="85"/>
    </row>
    <row r="383" spans="1:6" ht="12.75">
      <c r="A383" s="29" t="s">
        <v>0</v>
      </c>
      <c r="B383" s="86">
        <f>SUM(B370:B382)</f>
        <v>6</v>
      </c>
      <c r="C383" s="86">
        <f>SUM(C370:C382)</f>
        <v>56404937</v>
      </c>
      <c r="D383" s="100">
        <f>C383/B383</f>
        <v>9400822.833333334</v>
      </c>
      <c r="E383" s="88">
        <f>(($C370*E370)+($C371*E371)+($C372*E372)+($C373*E373)+($C374*E374)+($C375*E375)+($C376*E376)+($C377*E377)+($C378*E378)+($C379*E379)+($C380*E380)+($C381*E381))/$C383</f>
        <v>275.0952466448105</v>
      </c>
      <c r="F383" s="89">
        <f>(($C370*F370)+($C371*F371)+($C372*F372)+($C373*F373)+($C374*F374)+($C375*F375)+($C376*F376)+($C377*F377)+($C378*F378)+($C379*F379)+($C380*F380)+($C381*F381))/$C383</f>
        <v>4.526669955858651</v>
      </c>
    </row>
    <row r="384" spans="1:6" ht="12.75">
      <c r="A384" s="9" t="s">
        <v>85</v>
      </c>
      <c r="B384" s="18"/>
      <c r="C384" s="23"/>
      <c r="D384" s="97"/>
      <c r="E384" s="58"/>
      <c r="F384" s="14"/>
    </row>
    <row r="385" spans="1:6" ht="12.75">
      <c r="A385" s="7" t="s">
        <v>20</v>
      </c>
      <c r="B385" s="128">
        <v>2</v>
      </c>
      <c r="C385" s="128">
        <v>8681198</v>
      </c>
      <c r="D385" s="99">
        <f>C385/B385</f>
        <v>4340599</v>
      </c>
      <c r="E385" s="157">
        <v>360</v>
      </c>
      <c r="F385" s="198">
        <v>4.95</v>
      </c>
    </row>
    <row r="386" spans="1:6" ht="12.75">
      <c r="A386" s="7" t="s">
        <v>21</v>
      </c>
      <c r="B386" s="128">
        <v>5</v>
      </c>
      <c r="C386" s="128">
        <v>19877609</v>
      </c>
      <c r="D386" s="99">
        <v>3975522</v>
      </c>
      <c r="E386" s="157">
        <v>332</v>
      </c>
      <c r="F386" s="198">
        <v>4.89</v>
      </c>
    </row>
    <row r="387" spans="1:6" ht="12.75">
      <c r="A387" s="7" t="s">
        <v>22</v>
      </c>
      <c r="B387" s="139">
        <v>16</v>
      </c>
      <c r="C387" s="188">
        <v>76260939</v>
      </c>
      <c r="D387" s="99">
        <v>4766309</v>
      </c>
      <c r="E387" s="157">
        <v>301</v>
      </c>
      <c r="F387" s="198">
        <v>4.95</v>
      </c>
    </row>
    <row r="388" spans="1:6" ht="12.75">
      <c r="A388" s="7" t="s">
        <v>23</v>
      </c>
      <c r="B388" s="128">
        <v>11</v>
      </c>
      <c r="C388" s="188">
        <v>48010424</v>
      </c>
      <c r="D388" s="99">
        <v>4364584</v>
      </c>
      <c r="E388" s="157">
        <v>307</v>
      </c>
      <c r="F388" s="198">
        <v>4.86</v>
      </c>
    </row>
    <row r="389" spans="1:6" ht="12.75">
      <c r="A389" s="7" t="s">
        <v>24</v>
      </c>
      <c r="B389" s="128">
        <v>5</v>
      </c>
      <c r="C389" s="128">
        <v>23198439</v>
      </c>
      <c r="D389" s="99">
        <v>4639688</v>
      </c>
      <c r="E389" s="157">
        <v>306</v>
      </c>
      <c r="F389" s="198">
        <v>4.88</v>
      </c>
    </row>
    <row r="390" spans="1:6" ht="12.75">
      <c r="A390" s="7" t="s">
        <v>25</v>
      </c>
      <c r="B390" s="128">
        <v>2</v>
      </c>
      <c r="C390" s="128">
        <v>11422912</v>
      </c>
      <c r="D390" s="99">
        <v>5711456</v>
      </c>
      <c r="E390" s="157">
        <v>360</v>
      </c>
      <c r="F390" s="198">
        <v>4.94</v>
      </c>
    </row>
    <row r="391" spans="1:6" ht="12.75">
      <c r="A391" s="7" t="s">
        <v>26</v>
      </c>
      <c r="B391" s="80">
        <v>3</v>
      </c>
      <c r="C391" s="80">
        <v>19681634</v>
      </c>
      <c r="D391" s="99">
        <v>6560545</v>
      </c>
      <c r="E391" s="157">
        <v>333</v>
      </c>
      <c r="F391" s="83">
        <v>4.89</v>
      </c>
    </row>
    <row r="392" spans="1:6" ht="12.75">
      <c r="A392" s="7" t="s">
        <v>27</v>
      </c>
      <c r="B392" s="80">
        <v>3</v>
      </c>
      <c r="C392" s="80">
        <v>14240276</v>
      </c>
      <c r="D392" s="99">
        <v>4746759</v>
      </c>
      <c r="E392" s="157">
        <v>324</v>
      </c>
      <c r="F392" s="83">
        <v>4.95</v>
      </c>
    </row>
    <row r="393" spans="1:6" ht="12.75">
      <c r="A393" s="149" t="s">
        <v>28</v>
      </c>
      <c r="B393" s="143">
        <v>3</v>
      </c>
      <c r="C393" s="144">
        <v>14486742</v>
      </c>
      <c r="D393" s="99">
        <v>4828914</v>
      </c>
      <c r="E393" s="157">
        <v>342</v>
      </c>
      <c r="F393" s="173">
        <v>4.95</v>
      </c>
    </row>
    <row r="394" spans="1:6" ht="12.75">
      <c r="A394" s="149" t="s">
        <v>29</v>
      </c>
      <c r="B394" s="177">
        <v>4</v>
      </c>
      <c r="C394" s="136">
        <v>16466583</v>
      </c>
      <c r="D394" s="99">
        <f>+C394/B394</f>
        <v>4116645.75</v>
      </c>
      <c r="E394" s="157">
        <v>341</v>
      </c>
      <c r="F394" s="83">
        <v>4.95</v>
      </c>
    </row>
    <row r="395" spans="1:6" ht="12.75">
      <c r="A395" s="149" t="s">
        <v>30</v>
      </c>
      <c r="B395" s="128">
        <v>7</v>
      </c>
      <c r="C395" s="248">
        <v>29560283</v>
      </c>
      <c r="D395" s="99">
        <f>+C395/B395</f>
        <v>4222897.571428572</v>
      </c>
      <c r="E395" s="157">
        <v>330</v>
      </c>
      <c r="F395" s="198">
        <v>4.95</v>
      </c>
    </row>
    <row r="396" spans="1:6" ht="12.75">
      <c r="A396" s="149" t="s">
        <v>31</v>
      </c>
      <c r="B396" s="128">
        <v>25</v>
      </c>
      <c r="C396" s="140">
        <v>94918189</v>
      </c>
      <c r="D396" s="99">
        <f>+C396/B396</f>
        <v>3796727.56</v>
      </c>
      <c r="E396" s="157">
        <v>311</v>
      </c>
      <c r="F396" s="198">
        <v>4.93</v>
      </c>
    </row>
    <row r="397" spans="1:6" ht="12.75">
      <c r="A397" s="149"/>
      <c r="B397" s="128"/>
      <c r="C397" s="140"/>
      <c r="D397" s="99"/>
      <c r="E397" s="222"/>
      <c r="F397" s="198"/>
    </row>
    <row r="398" spans="1:6" ht="12.75">
      <c r="A398" s="29" t="s">
        <v>0</v>
      </c>
      <c r="B398" s="86">
        <f>SUM(B385:B396)</f>
        <v>86</v>
      </c>
      <c r="C398" s="86">
        <f>SUM(C385:C396)</f>
        <v>376805228</v>
      </c>
      <c r="D398" s="100">
        <f>C398/B398</f>
        <v>4381456.139534884</v>
      </c>
      <c r="E398" s="88">
        <f>(($C385*E385)+($C386*E386)+($C387*E387)+($C388*E388)+($C389*E389)+($C390*E390)+($C391*E391)+($C392*E392)+($C393*E393)+($C394*E394)+($C395*E395)+(C396*E396))/$C398</f>
        <v>317.5146105218052</v>
      </c>
      <c r="F398" s="292">
        <f>(($C385*F385)+($C386*F386)+($C387*F387)+($C388*F388)+($C389*F389)+($C390*F390)+($C391*F391)+($C392*F392)+($C393*F393)+($C394*F394)+($C395*F395)+($C396*F396))/$C398</f>
        <v>4.922582714882076</v>
      </c>
    </row>
    <row r="399" spans="1:6" ht="12.75">
      <c r="A399" s="40"/>
      <c r="B399" s="42"/>
      <c r="C399" s="42"/>
      <c r="D399" s="104"/>
      <c r="E399" s="63"/>
      <c r="F399" s="111"/>
    </row>
    <row r="400" spans="1:6" ht="12.75">
      <c r="A400" s="93" t="s">
        <v>0</v>
      </c>
      <c r="B400" s="72">
        <f>SUM(B337,B383,B368,B321,B353,B398)</f>
        <v>372</v>
      </c>
      <c r="C400" s="72">
        <f>SUM(C337,C383,C368,C321,C353,C398)</f>
        <v>2380082260</v>
      </c>
      <c r="D400" s="105">
        <f>C400/B400</f>
        <v>6398070.59139785</v>
      </c>
      <c r="E400" s="74">
        <f>(($C337*E337)+($C383*E383)+($C368*E368)+($C321*E321)+($C353*E353)+($C398*E398))/$C400</f>
        <v>331.52570292045283</v>
      </c>
      <c r="F400" s="294">
        <f>(($C337*F337)+($C383*F383)+($C368*F368)+($C321*F321)+($C353*F353)+($C398*F398))/$C400</f>
        <v>5.134221498319138</v>
      </c>
    </row>
    <row r="401" spans="1:6" ht="12.75">
      <c r="A401" s="41"/>
      <c r="B401" s="43"/>
      <c r="C401" s="43"/>
      <c r="D401" s="106"/>
      <c r="E401" s="65"/>
      <c r="F401" s="112"/>
    </row>
  </sheetData>
  <sheetProtection/>
  <printOptions/>
  <pageMargins left="0.7" right="0.7" top="0.75" bottom="0.75" header="0.3" footer="0.3"/>
  <pageSetup horizontalDpi="600" verticalDpi="600" orientation="portrait" paperSize="9" r:id="rId1"/>
  <ignoredErrors>
    <ignoredError sqref="B8:F8 B305:F305" numberStoredAsText="1"/>
    <ignoredError sqref="D11 E24:F24 D27 E40:F40 D59:D60 E72:F72 D75 E88:F88 E120:F120 E136:F136 D139 E152:F152 E168:F168 E184:F184 D203 E216:F216 E232:F232 E248:G248 E264:F264 E398:F400 E383:F383 E368:F368 E353:F353 E321:F321 D299:F299 D20:D22 D36:D38 D84:D85 D148:D149 D212" unlockedFormula="1"/>
    <ignoredError sqref="D70 D134 D182" evalError="1"/>
    <ignoredError sqref="D86 D150" evalError="1" unlockedFormula="1"/>
  </ignoredErrors>
</worksheet>
</file>

<file path=xl/worksheets/sheet10.xml><?xml version="1.0" encoding="utf-8"?>
<worksheet xmlns="http://schemas.openxmlformats.org/spreadsheetml/2006/main" xmlns:r="http://schemas.openxmlformats.org/officeDocument/2006/relationships">
  <dimension ref="A1:F53"/>
  <sheetViews>
    <sheetView zoomScalePageLayoutView="0" workbookViewId="0" topLeftCell="A1">
      <selection activeCell="A4" sqref="A4"/>
    </sheetView>
  </sheetViews>
  <sheetFormatPr defaultColWidth="11.421875" defaultRowHeight="12.75"/>
  <cols>
    <col min="1" max="1" width="19.7109375" style="0" customWidth="1"/>
    <col min="2" max="3" width="13.28125" style="0" customWidth="1"/>
    <col min="4" max="5" width="13.7109375" style="0" customWidth="1"/>
    <col min="6" max="6" width="13.28125" style="0" customWidth="1"/>
    <col min="7" max="7" width="6.00390625" style="0" customWidth="1"/>
  </cols>
  <sheetData>
    <row r="1" spans="1:6" s="5" customFormat="1" ht="11.25">
      <c r="A1" s="1"/>
      <c r="B1" s="2"/>
      <c r="C1" s="3"/>
      <c r="D1" s="4"/>
      <c r="E1" s="56"/>
      <c r="F1" s="57"/>
    </row>
    <row r="2" spans="1:6" s="5" customFormat="1" ht="12.75">
      <c r="A2" s="11" t="s">
        <v>47</v>
      </c>
      <c r="B2" s="2"/>
      <c r="C2" s="3"/>
      <c r="D2" s="4"/>
      <c r="E2" s="56"/>
      <c r="F2" s="57"/>
    </row>
    <row r="3" spans="1:6" s="5" customFormat="1" ht="11.25">
      <c r="A3" s="1" t="s">
        <v>48</v>
      </c>
      <c r="B3" s="2"/>
      <c r="C3" s="3"/>
      <c r="D3" s="4"/>
      <c r="E3" s="56"/>
      <c r="F3" s="57"/>
    </row>
    <row r="4" spans="1:6" s="5" customFormat="1" ht="11.25">
      <c r="A4" s="1"/>
      <c r="B4" s="2"/>
      <c r="C4" s="3"/>
      <c r="D4" s="4"/>
      <c r="E4" s="56"/>
      <c r="F4" s="57"/>
    </row>
    <row r="5" spans="1:6" s="5" customFormat="1" ht="11.25">
      <c r="A5" s="6" t="s">
        <v>7</v>
      </c>
      <c r="B5" s="15" t="s">
        <v>8</v>
      </c>
      <c r="C5" s="19" t="s">
        <v>3</v>
      </c>
      <c r="D5" s="24" t="s">
        <v>11</v>
      </c>
      <c r="E5" s="20" t="s">
        <v>13</v>
      </c>
      <c r="F5" s="13" t="s">
        <v>15</v>
      </c>
    </row>
    <row r="6" spans="1:6" s="5" customFormat="1" ht="11.25">
      <c r="A6" s="7"/>
      <c r="B6" s="16" t="s">
        <v>9</v>
      </c>
      <c r="C6" s="21" t="s">
        <v>10</v>
      </c>
      <c r="D6" s="25" t="s">
        <v>12</v>
      </c>
      <c r="E6" s="22" t="s">
        <v>14</v>
      </c>
      <c r="F6" s="14" t="s">
        <v>16</v>
      </c>
    </row>
    <row r="7" spans="1:6" s="5" customFormat="1" ht="11.25">
      <c r="A7" s="8"/>
      <c r="B7" s="17" t="s">
        <v>4</v>
      </c>
      <c r="C7" s="17" t="s">
        <v>5</v>
      </c>
      <c r="D7" s="26" t="s">
        <v>6</v>
      </c>
      <c r="E7" s="12" t="s">
        <v>17</v>
      </c>
      <c r="F7" s="12" t="s">
        <v>18</v>
      </c>
    </row>
    <row r="8" spans="1:6" s="5" customFormat="1" ht="11.25">
      <c r="A8" s="7"/>
      <c r="B8" s="33"/>
      <c r="C8" s="33"/>
      <c r="D8" s="34"/>
      <c r="E8" s="35"/>
      <c r="F8" s="35"/>
    </row>
    <row r="9" spans="1:6" s="5" customFormat="1" ht="11.25">
      <c r="A9" s="9" t="s">
        <v>19</v>
      </c>
      <c r="B9" s="18"/>
      <c r="C9" s="23"/>
      <c r="D9" s="28"/>
      <c r="E9" s="58"/>
      <c r="F9" s="14"/>
    </row>
    <row r="10" spans="1:6" s="5" customFormat="1" ht="11.25">
      <c r="A10" s="7" t="s">
        <v>27</v>
      </c>
      <c r="B10" s="76">
        <v>0</v>
      </c>
      <c r="C10" s="76">
        <v>0</v>
      </c>
      <c r="D10" s="81">
        <v>0</v>
      </c>
      <c r="E10" s="78">
        <v>0</v>
      </c>
      <c r="F10" s="94">
        <v>0</v>
      </c>
    </row>
    <row r="11" spans="1:6" s="5" customFormat="1" ht="11.25">
      <c r="A11" s="7" t="s">
        <v>28</v>
      </c>
      <c r="B11" s="80">
        <v>12</v>
      </c>
      <c r="C11" s="80">
        <v>5363603</v>
      </c>
      <c r="D11" s="81">
        <v>446.9669166666667</v>
      </c>
      <c r="E11" s="82">
        <v>33</v>
      </c>
      <c r="F11" s="83">
        <v>2.3</v>
      </c>
    </row>
    <row r="12" spans="1:6" s="5" customFormat="1" ht="11.25">
      <c r="A12" s="7" t="s">
        <v>29</v>
      </c>
      <c r="B12" s="76">
        <v>61</v>
      </c>
      <c r="C12" s="76">
        <v>27407057</v>
      </c>
      <c r="D12" s="77">
        <v>449.29601639344264</v>
      </c>
      <c r="E12" s="78">
        <v>33</v>
      </c>
      <c r="F12" s="79">
        <v>2.3</v>
      </c>
    </row>
    <row r="13" spans="1:6" s="5" customFormat="1" ht="11.25">
      <c r="A13" s="7" t="s">
        <v>30</v>
      </c>
      <c r="B13" s="80">
        <v>78</v>
      </c>
      <c r="C13" s="80">
        <v>35542405</v>
      </c>
      <c r="D13" s="81">
        <v>455.67185897435894</v>
      </c>
      <c r="E13" s="82">
        <v>33</v>
      </c>
      <c r="F13" s="83">
        <v>2.3</v>
      </c>
    </row>
    <row r="14" spans="1:6" s="5" customFormat="1" ht="11.25">
      <c r="A14" s="7" t="s">
        <v>31</v>
      </c>
      <c r="B14" s="76">
        <v>57</v>
      </c>
      <c r="C14" s="76">
        <v>24242264</v>
      </c>
      <c r="D14" s="77">
        <v>425.30287719298246</v>
      </c>
      <c r="E14" s="84">
        <v>32</v>
      </c>
      <c r="F14" s="79">
        <v>2.3</v>
      </c>
    </row>
    <row r="15" spans="1:6" s="5" customFormat="1" ht="11.25">
      <c r="A15" s="7"/>
      <c r="B15" s="53"/>
      <c r="C15" s="53"/>
      <c r="D15" s="51"/>
      <c r="E15" s="54"/>
      <c r="F15" s="55"/>
    </row>
    <row r="16" spans="1:6" s="50" customFormat="1" ht="11.25">
      <c r="A16" s="29" t="s">
        <v>0</v>
      </c>
      <c r="B16" s="86">
        <f>SUM(B10:B15)</f>
        <v>208</v>
      </c>
      <c r="C16" s="86">
        <f>SUM(C10:C15)</f>
        <v>92555329</v>
      </c>
      <c r="D16" s="87">
        <f>C16/B16</f>
        <v>444977.54326923075</v>
      </c>
      <c r="E16" s="88">
        <f>((($C10*E10)+($C11*E11)+($C12*E12)+($C13*E13)+($C14*E14))/$C16)</f>
        <v>32.73807813918526</v>
      </c>
      <c r="F16" s="89">
        <f>((($C10*F10)+($C11*F11)+($C12*F12)+($C13*F13)+($C14*F14))/$C16)</f>
        <v>2.3</v>
      </c>
    </row>
    <row r="17" spans="1:6" s="5" customFormat="1" ht="11.25">
      <c r="A17" s="32"/>
      <c r="B17" s="30"/>
      <c r="C17" s="31"/>
      <c r="D17" s="27"/>
      <c r="E17" s="67"/>
      <c r="F17" s="68"/>
    </row>
    <row r="18" spans="1:6" s="5" customFormat="1" ht="11.25">
      <c r="A18" s="9" t="s">
        <v>32</v>
      </c>
      <c r="B18" s="18"/>
      <c r="C18" s="23"/>
      <c r="D18" s="28"/>
      <c r="E18" s="58"/>
      <c r="F18" s="14"/>
    </row>
    <row r="19" spans="1:6" s="5" customFormat="1" ht="11.25">
      <c r="A19" s="7" t="s">
        <v>27</v>
      </c>
      <c r="B19" s="76">
        <v>35</v>
      </c>
      <c r="C19" s="76">
        <v>17193916</v>
      </c>
      <c r="D19" s="77">
        <v>491.2547428571429</v>
      </c>
      <c r="E19" s="78">
        <v>29</v>
      </c>
      <c r="F19" s="79">
        <v>2.531118937652132</v>
      </c>
    </row>
    <row r="20" spans="1:6" s="5" customFormat="1" ht="11.25">
      <c r="A20" s="7" t="s">
        <v>28</v>
      </c>
      <c r="B20" s="80">
        <v>26</v>
      </c>
      <c r="C20" s="80">
        <v>14492811</v>
      </c>
      <c r="D20" s="81">
        <v>557.4158076923077</v>
      </c>
      <c r="E20" s="82">
        <v>30</v>
      </c>
      <c r="F20" s="83">
        <v>2.5424654747791853</v>
      </c>
    </row>
    <row r="21" spans="1:6" s="5" customFormat="1" ht="11.25">
      <c r="A21" s="7" t="s">
        <v>29</v>
      </c>
      <c r="B21" s="76">
        <v>99</v>
      </c>
      <c r="C21" s="76">
        <v>39745763</v>
      </c>
      <c r="D21" s="77">
        <v>401.47235353535353</v>
      </c>
      <c r="E21" s="78">
        <v>25</v>
      </c>
      <c r="F21" s="79">
        <v>2.481335228109723</v>
      </c>
    </row>
    <row r="22" spans="1:6" s="5" customFormat="1" ht="11.25">
      <c r="A22" s="7" t="s">
        <v>30</v>
      </c>
      <c r="B22" s="80">
        <v>318</v>
      </c>
      <c r="C22" s="80">
        <v>135610666</v>
      </c>
      <c r="D22" s="81">
        <v>426.44863522012577</v>
      </c>
      <c r="E22" s="82">
        <v>28</v>
      </c>
      <c r="F22" s="83">
        <v>2.5269123794436643</v>
      </c>
    </row>
    <row r="23" spans="1:6" s="5" customFormat="1" ht="11.25">
      <c r="A23" s="7" t="s">
        <v>31</v>
      </c>
      <c r="B23" s="76">
        <v>438</v>
      </c>
      <c r="C23" s="76">
        <v>1714078</v>
      </c>
      <c r="D23" s="77">
        <v>391.34200913242006</v>
      </c>
      <c r="E23" s="84">
        <v>27</v>
      </c>
      <c r="F23" s="79">
        <v>2.5043051553079847</v>
      </c>
    </row>
    <row r="24" spans="1:6" s="5" customFormat="1" ht="11.25">
      <c r="A24" s="7"/>
      <c r="B24" s="53"/>
      <c r="C24" s="53"/>
      <c r="D24" s="51"/>
      <c r="E24" s="54"/>
      <c r="F24" s="55"/>
    </row>
    <row r="25" spans="1:6" s="50" customFormat="1" ht="11.25">
      <c r="A25" s="29" t="s">
        <v>0</v>
      </c>
      <c r="B25" s="86">
        <f>SUM(B19:B24)</f>
        <v>916</v>
      </c>
      <c r="C25" s="86">
        <f>SUM(C19:C24)</f>
        <v>208757234</v>
      </c>
      <c r="D25" s="87">
        <f>C25/B25</f>
        <v>227900.91048034935</v>
      </c>
      <c r="E25" s="88">
        <f>((($C19*E19)+($C20*E20)+($C21*E21)+($C22*E22)+($C23*E23))/$C25)</f>
        <v>27.64182400979695</v>
      </c>
      <c r="F25" s="89">
        <f>((($C19*F19)+($C20*F20)+($C21*F21)+($C22*F22)+($C23*F23))/$C25)</f>
        <v>2.519475444726385</v>
      </c>
    </row>
    <row r="26" spans="1:6" s="5" customFormat="1" ht="11.25">
      <c r="A26" s="32"/>
      <c r="B26" s="30"/>
      <c r="C26" s="31"/>
      <c r="D26" s="27"/>
      <c r="E26" s="67"/>
      <c r="F26" s="68"/>
    </row>
    <row r="27" spans="1:6" s="5" customFormat="1" ht="11.25">
      <c r="A27" s="9" t="s">
        <v>34</v>
      </c>
      <c r="B27" s="18"/>
      <c r="C27" s="23"/>
      <c r="D27" s="28"/>
      <c r="E27" s="58"/>
      <c r="F27" s="14"/>
    </row>
    <row r="28" spans="1:6" s="5" customFormat="1" ht="11.25">
      <c r="A28" s="7" t="s">
        <v>27</v>
      </c>
      <c r="B28" s="76">
        <v>0</v>
      </c>
      <c r="C28" s="76">
        <v>0</v>
      </c>
      <c r="D28" s="81">
        <v>0</v>
      </c>
      <c r="E28" s="78">
        <v>0</v>
      </c>
      <c r="F28" s="94"/>
    </row>
    <row r="29" spans="1:6" s="5" customFormat="1" ht="11.25">
      <c r="A29" s="7" t="s">
        <v>28</v>
      </c>
      <c r="B29" s="80">
        <v>0</v>
      </c>
      <c r="C29" s="80">
        <v>0</v>
      </c>
      <c r="D29" s="81">
        <v>0</v>
      </c>
      <c r="E29" s="82">
        <v>0</v>
      </c>
      <c r="F29" s="95">
        <v>0</v>
      </c>
    </row>
    <row r="30" spans="1:6" s="5" customFormat="1" ht="11.25">
      <c r="A30" s="7" t="s">
        <v>29</v>
      </c>
      <c r="B30" s="80">
        <v>0</v>
      </c>
      <c r="C30" s="80">
        <v>0</v>
      </c>
      <c r="D30" s="81">
        <v>0</v>
      </c>
      <c r="E30" s="82">
        <v>0</v>
      </c>
      <c r="F30" s="95">
        <v>0</v>
      </c>
    </row>
    <row r="31" spans="1:6" s="5" customFormat="1" ht="11.25">
      <c r="A31" s="7" t="s">
        <v>30</v>
      </c>
      <c r="B31" s="80">
        <v>0</v>
      </c>
      <c r="C31" s="80">
        <v>0</v>
      </c>
      <c r="D31" s="81">
        <v>0</v>
      </c>
      <c r="E31" s="82">
        <v>0</v>
      </c>
      <c r="F31" s="95">
        <v>0</v>
      </c>
    </row>
    <row r="32" spans="1:6" s="5" customFormat="1" ht="11.25">
      <c r="A32" s="7" t="s">
        <v>31</v>
      </c>
      <c r="B32" s="76">
        <v>345</v>
      </c>
      <c r="C32" s="76">
        <v>1300569</v>
      </c>
      <c r="D32" s="77">
        <f>C32/B32</f>
        <v>3769.7652173913043</v>
      </c>
      <c r="E32" s="84">
        <v>25</v>
      </c>
      <c r="F32" s="79">
        <v>1.4880296647082931</v>
      </c>
    </row>
    <row r="33" spans="1:6" s="5" customFormat="1" ht="11.25">
      <c r="A33" s="7"/>
      <c r="B33" s="53"/>
      <c r="C33" s="53"/>
      <c r="D33" s="51"/>
      <c r="E33" s="54"/>
      <c r="F33" s="55"/>
    </row>
    <row r="34" spans="1:6" s="50" customFormat="1" ht="11.25">
      <c r="A34" s="29" t="s">
        <v>0</v>
      </c>
      <c r="B34" s="86">
        <f>SUM(B28:B33)</f>
        <v>345</v>
      </c>
      <c r="C34" s="86">
        <f>SUM(C28:C33)</f>
        <v>1300569</v>
      </c>
      <c r="D34" s="87">
        <f>C34/B34</f>
        <v>3769.7652173913043</v>
      </c>
      <c r="E34" s="88">
        <f>((($C28*E28)+($C29*E29)+($C30*E30)+($C31*E31)+($C32*E32))/$C34)</f>
        <v>25</v>
      </c>
      <c r="F34" s="89">
        <f>((($C28*F28)+($C29*F29)+($C30*F30)+($C31*F31)+($C32*F32))/$C34)</f>
        <v>1.4880296647082931</v>
      </c>
    </row>
    <row r="35" spans="1:6" s="5" customFormat="1" ht="11.25">
      <c r="A35" s="36"/>
      <c r="B35" s="37"/>
      <c r="C35" s="38"/>
      <c r="D35" s="39"/>
      <c r="E35" s="61"/>
      <c r="F35" s="62"/>
    </row>
    <row r="36" spans="1:6" s="5" customFormat="1" ht="11.25">
      <c r="A36" s="40"/>
      <c r="B36" s="42"/>
      <c r="C36" s="42"/>
      <c r="D36" s="42"/>
      <c r="E36" s="63"/>
      <c r="F36" s="64"/>
    </row>
    <row r="37" spans="1:6" s="71" customFormat="1" ht="12">
      <c r="A37" s="93" t="s">
        <v>0</v>
      </c>
      <c r="B37" s="72">
        <f>B16+B25+B34</f>
        <v>1469</v>
      </c>
      <c r="C37" s="72">
        <f>C16+C25+C34</f>
        <v>302613132</v>
      </c>
      <c r="D37" s="73">
        <f>C37/B37</f>
        <v>205999.4091218516</v>
      </c>
      <c r="E37" s="74">
        <f>((($C16*E16)+($C25*E25)+($C34*E34))/$C37)</f>
        <v>29.1891778873628</v>
      </c>
      <c r="F37" s="75">
        <f>((($C16*F16)+($C25*F25)+($C34*F34))/$C37)</f>
        <v>2.4479151384778635</v>
      </c>
    </row>
    <row r="38" spans="1:6" s="5" customFormat="1" ht="11.25">
      <c r="A38" s="41"/>
      <c r="B38" s="43"/>
      <c r="C38" s="43"/>
      <c r="D38" s="43"/>
      <c r="E38" s="65"/>
      <c r="F38" s="66"/>
    </row>
    <row r="39" spans="1:6" s="5" customFormat="1" ht="11.25">
      <c r="A39" s="1"/>
      <c r="B39" s="2"/>
      <c r="C39" s="3"/>
      <c r="D39" s="4"/>
      <c r="E39" s="56"/>
      <c r="F39" s="57"/>
    </row>
    <row r="40" spans="1:6" s="47" customFormat="1" ht="9">
      <c r="A40" s="49" t="s">
        <v>38</v>
      </c>
      <c r="B40" s="44"/>
      <c r="C40" s="45"/>
      <c r="D40" s="46"/>
      <c r="E40" s="69"/>
      <c r="F40" s="70"/>
    </row>
    <row r="41" spans="1:6" s="47" customFormat="1" ht="9">
      <c r="A41" s="48" t="s">
        <v>39</v>
      </c>
      <c r="B41" s="44"/>
      <c r="C41" s="45"/>
      <c r="D41" s="46"/>
      <c r="E41" s="69"/>
      <c r="F41" s="70"/>
    </row>
    <row r="42" spans="1:6" s="5" customFormat="1" ht="11.25">
      <c r="A42" s="1"/>
      <c r="B42" s="2"/>
      <c r="C42" s="3"/>
      <c r="D42" s="4"/>
      <c r="E42" s="56"/>
      <c r="F42" s="57"/>
    </row>
    <row r="43" spans="1:6" s="5" customFormat="1" ht="11.25">
      <c r="A43" s="1"/>
      <c r="B43" s="2"/>
      <c r="C43" s="3"/>
      <c r="D43" s="4"/>
      <c r="E43" s="56"/>
      <c r="F43" s="57"/>
    </row>
    <row r="44" spans="1:6" s="5" customFormat="1" ht="11.25">
      <c r="A44" s="1" t="s">
        <v>41</v>
      </c>
      <c r="B44" s="2"/>
      <c r="C44" s="3"/>
      <c r="D44" s="4"/>
      <c r="E44" s="56"/>
      <c r="F44" s="57"/>
    </row>
    <row r="45" spans="1:6" s="5" customFormat="1" ht="11.25">
      <c r="A45" s="1" t="s">
        <v>40</v>
      </c>
      <c r="B45" s="2"/>
      <c r="C45" s="3"/>
      <c r="D45" s="4"/>
      <c r="E45" s="56"/>
      <c r="F45" s="57"/>
    </row>
    <row r="46" spans="1:6" s="5" customFormat="1" ht="11.25">
      <c r="A46" s="1" t="s">
        <v>42</v>
      </c>
      <c r="B46" s="2"/>
      <c r="C46" s="3"/>
      <c r="D46" s="4"/>
      <c r="E46" s="56"/>
      <c r="F46" s="57"/>
    </row>
    <row r="47" spans="1:6" s="5" customFormat="1" ht="11.25">
      <c r="A47" s="1" t="s">
        <v>43</v>
      </c>
      <c r="B47" s="2"/>
      <c r="C47" s="3"/>
      <c r="D47" s="4"/>
      <c r="E47" s="56"/>
      <c r="F47" s="57"/>
    </row>
    <row r="48" spans="1:6" s="5" customFormat="1" ht="11.25">
      <c r="A48" s="1" t="s">
        <v>44</v>
      </c>
      <c r="B48" s="2"/>
      <c r="C48" s="3"/>
      <c r="D48" s="4"/>
      <c r="E48" s="56"/>
      <c r="F48" s="57"/>
    </row>
    <row r="49" spans="1:6" s="5" customFormat="1" ht="11.25">
      <c r="A49" s="1"/>
      <c r="B49" s="2"/>
      <c r="C49" s="3"/>
      <c r="D49" s="4"/>
      <c r="E49" s="56"/>
      <c r="F49" s="57"/>
    </row>
    <row r="50" spans="1:6" s="5" customFormat="1" ht="11.25">
      <c r="A50" s="1"/>
      <c r="B50" s="2"/>
      <c r="C50" s="3"/>
      <c r="D50" s="4"/>
      <c r="E50" s="56"/>
      <c r="F50" s="57"/>
    </row>
    <row r="51" spans="1:6" s="5" customFormat="1" ht="11.25">
      <c r="A51" s="1"/>
      <c r="B51" s="2"/>
      <c r="C51" s="3"/>
      <c r="D51" s="4"/>
      <c r="E51" s="56"/>
      <c r="F51" s="57"/>
    </row>
    <row r="52" spans="1:6" s="5" customFormat="1" ht="11.25">
      <c r="A52" s="1"/>
      <c r="B52" s="2"/>
      <c r="C52" s="3"/>
      <c r="D52" s="4"/>
      <c r="E52" s="56"/>
      <c r="F52" s="57"/>
    </row>
    <row r="53" spans="1:6" s="5" customFormat="1" ht="11.25">
      <c r="A53" s="1"/>
      <c r="B53" s="2"/>
      <c r="C53" s="3"/>
      <c r="D53" s="4"/>
      <c r="E53" s="56"/>
      <c r="F53" s="57"/>
    </row>
  </sheetData>
  <sheetProtection/>
  <printOptions horizontalCentered="1"/>
  <pageMargins left="0.7874015748031497" right="0.7874015748031497" top="0.984251968503937" bottom="0.984251968503937" header="0" footer="0"/>
  <pageSetup horizontalDpi="300" verticalDpi="300" orientation="portrait" paperSize="9" scale="82" r:id="rId1"/>
  <ignoredErrors>
    <ignoredError sqref="B7:F7" numberStoredAsText="1"/>
    <ignoredError sqref="E16:F52 D32" unlockedFormula="1"/>
  </ignoredErrors>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439"/>
  <sheetViews>
    <sheetView zoomScalePageLayoutView="0" workbookViewId="0" topLeftCell="A1">
      <selection activeCell="A1" sqref="A1"/>
    </sheetView>
  </sheetViews>
  <sheetFormatPr defaultColWidth="11.421875" defaultRowHeight="12.75"/>
  <cols>
    <col min="1" max="1" width="22.57421875" style="0" customWidth="1"/>
    <col min="2" max="2" width="13.28125" style="0" customWidth="1"/>
    <col min="3" max="3" width="14.421875" style="0" customWidth="1"/>
    <col min="4" max="5" width="13.7109375" style="0" customWidth="1"/>
    <col min="6" max="6" width="13.28125" style="0" customWidth="1"/>
    <col min="7" max="31" width="11.421875" style="107" customWidth="1"/>
  </cols>
  <sheetData>
    <row r="1" spans="1:6" ht="12.75">
      <c r="A1" s="1"/>
      <c r="B1" s="2"/>
      <c r="C1" s="3"/>
      <c r="D1" s="4"/>
      <c r="E1" s="56"/>
      <c r="F1" s="57"/>
    </row>
    <row r="2" spans="1:6" ht="12.75">
      <c r="A2" s="11" t="s">
        <v>105</v>
      </c>
      <c r="B2" s="2"/>
      <c r="C2" s="3"/>
      <c r="D2" s="4"/>
      <c r="E2" s="56"/>
      <c r="F2" s="57"/>
    </row>
    <row r="3" spans="1:6" ht="12.75">
      <c r="A3" s="253" t="s">
        <v>111</v>
      </c>
      <c r="B3" s="2"/>
      <c r="C3" s="3"/>
      <c r="D3" s="4"/>
      <c r="E3" s="56"/>
      <c r="F3" s="57"/>
    </row>
    <row r="4" spans="1:6" ht="12.75">
      <c r="A4" s="1"/>
      <c r="B4" s="2"/>
      <c r="C4" s="3"/>
      <c r="D4" s="4"/>
      <c r="E4" s="56"/>
      <c r="F4" s="57"/>
    </row>
    <row r="5" spans="1:6" ht="12.75">
      <c r="A5" s="1" t="s">
        <v>57</v>
      </c>
      <c r="B5" s="2"/>
      <c r="C5" s="3"/>
      <c r="D5" s="4"/>
      <c r="E5" s="56"/>
      <c r="F5" s="57"/>
    </row>
    <row r="6" spans="1:6" ht="12.75">
      <c r="A6" s="113" t="s">
        <v>7</v>
      </c>
      <c r="B6" s="114" t="s">
        <v>51</v>
      </c>
      <c r="C6" s="115" t="s">
        <v>3</v>
      </c>
      <c r="D6" s="63" t="s">
        <v>11</v>
      </c>
      <c r="E6" s="116" t="s">
        <v>13</v>
      </c>
      <c r="F6" s="64" t="s">
        <v>15</v>
      </c>
    </row>
    <row r="7" spans="1:6" ht="12.75">
      <c r="A7" s="117"/>
      <c r="B7" s="118" t="s">
        <v>9</v>
      </c>
      <c r="C7" s="119" t="s">
        <v>50</v>
      </c>
      <c r="D7" s="120" t="s">
        <v>52</v>
      </c>
      <c r="E7" s="121" t="s">
        <v>52</v>
      </c>
      <c r="F7" s="122" t="s">
        <v>16</v>
      </c>
    </row>
    <row r="8" spans="1:6" ht="12.75">
      <c r="A8" s="41"/>
      <c r="B8" s="123" t="s">
        <v>4</v>
      </c>
      <c r="C8" s="123" t="s">
        <v>5</v>
      </c>
      <c r="D8" s="124" t="s">
        <v>6</v>
      </c>
      <c r="E8" s="125" t="s">
        <v>17</v>
      </c>
      <c r="F8" s="125" t="s">
        <v>18</v>
      </c>
    </row>
    <row r="9" spans="1:6" ht="12.75">
      <c r="A9" s="7"/>
      <c r="B9" s="33"/>
      <c r="C9" s="33"/>
      <c r="D9" s="96"/>
      <c r="E9" s="256"/>
      <c r="F9" s="260"/>
    </row>
    <row r="10" spans="1:6" ht="12.75">
      <c r="A10" s="9" t="s">
        <v>19</v>
      </c>
      <c r="B10" s="52"/>
      <c r="C10" s="23"/>
      <c r="D10" s="97"/>
      <c r="E10" s="257"/>
      <c r="F10" s="133"/>
    </row>
    <row r="11" spans="1:6" ht="12.75">
      <c r="A11" s="7" t="s">
        <v>20</v>
      </c>
      <c r="B11" s="128">
        <v>568</v>
      </c>
      <c r="C11" s="188">
        <v>703326552</v>
      </c>
      <c r="D11" s="127">
        <f aca="true" t="shared" si="0" ref="D11:D22">C11/B11</f>
        <v>1238250.971830986</v>
      </c>
      <c r="E11" s="273">
        <v>73.40904427563827</v>
      </c>
      <c r="F11" s="130">
        <v>1.8370199545089851</v>
      </c>
    </row>
    <row r="12" spans="1:6" ht="12.75">
      <c r="A12" s="7" t="s">
        <v>21</v>
      </c>
      <c r="B12" s="128">
        <v>862</v>
      </c>
      <c r="C12" s="188">
        <v>1026935778</v>
      </c>
      <c r="D12" s="127">
        <f t="shared" si="0"/>
        <v>1191340.8097447795</v>
      </c>
      <c r="E12" s="273">
        <v>73.41844361079413</v>
      </c>
      <c r="F12" s="130">
        <v>1.8719790939059122</v>
      </c>
    </row>
    <row r="13" spans="1:6" ht="12.75">
      <c r="A13" s="7" t="s">
        <v>22</v>
      </c>
      <c r="B13" s="128">
        <v>767</v>
      </c>
      <c r="C13" s="188">
        <v>1103116050</v>
      </c>
      <c r="D13" s="127">
        <f t="shared" si="0"/>
        <v>1438221.7079530638</v>
      </c>
      <c r="E13" s="273">
        <v>73.91936570771497</v>
      </c>
      <c r="F13" s="130">
        <v>1.7929330703872906</v>
      </c>
    </row>
    <row r="14" spans="1:6" ht="12.75">
      <c r="A14" s="7" t="s">
        <v>23</v>
      </c>
      <c r="B14" s="128">
        <v>879</v>
      </c>
      <c r="C14" s="188">
        <v>1404787940</v>
      </c>
      <c r="D14" s="127">
        <f t="shared" si="0"/>
        <v>1598166.0295790671</v>
      </c>
      <c r="E14" s="273">
        <v>75.21973824106149</v>
      </c>
      <c r="F14" s="130">
        <v>1.77502103224918</v>
      </c>
    </row>
    <row r="15" spans="1:6" ht="12.75">
      <c r="A15" s="7" t="s">
        <v>24</v>
      </c>
      <c r="B15" s="128">
        <v>847</v>
      </c>
      <c r="C15" s="188">
        <v>1268520809</v>
      </c>
      <c r="D15" s="127">
        <f t="shared" si="0"/>
        <v>1497663.292798111</v>
      </c>
      <c r="E15" s="273">
        <v>74.05437084556333</v>
      </c>
      <c r="F15" s="130">
        <v>1.7928329433340804</v>
      </c>
    </row>
    <row r="16" spans="1:6" ht="12.75">
      <c r="A16" s="7" t="s">
        <v>25</v>
      </c>
      <c r="B16" s="128">
        <v>724</v>
      </c>
      <c r="C16" s="188">
        <v>1021756975</v>
      </c>
      <c r="D16" s="127">
        <f t="shared" si="0"/>
        <v>1411266.5400552487</v>
      </c>
      <c r="E16" s="273">
        <v>72.82879966148506</v>
      </c>
      <c r="F16" s="130">
        <v>1.8173725283353188</v>
      </c>
    </row>
    <row r="17" spans="1:6" ht="12.75">
      <c r="A17" s="7" t="s">
        <v>26</v>
      </c>
      <c r="B17" s="80">
        <v>572</v>
      </c>
      <c r="C17" s="80">
        <v>713019722</v>
      </c>
      <c r="D17" s="127">
        <f t="shared" si="0"/>
        <v>1246537.9755244756</v>
      </c>
      <c r="E17" s="273">
        <v>72.21309011702203</v>
      </c>
      <c r="F17" s="171">
        <v>1.8573933926052029</v>
      </c>
    </row>
    <row r="18" spans="1:6" ht="12.75">
      <c r="A18" s="7" t="s">
        <v>27</v>
      </c>
      <c r="B18" s="80">
        <v>890</v>
      </c>
      <c r="C18" s="80">
        <v>1254877635</v>
      </c>
      <c r="D18" s="127">
        <f t="shared" si="0"/>
        <v>1409974.870786517</v>
      </c>
      <c r="E18" s="273">
        <v>72.84072009379624</v>
      </c>
      <c r="F18" s="171">
        <v>1.8046646970961409</v>
      </c>
    </row>
    <row r="19" spans="1:6" ht="12.75">
      <c r="A19" s="7" t="s">
        <v>28</v>
      </c>
      <c r="B19" s="263">
        <v>595</v>
      </c>
      <c r="C19" s="264">
        <v>707868316</v>
      </c>
      <c r="D19" s="127">
        <f t="shared" si="0"/>
        <v>1189694.6487394958</v>
      </c>
      <c r="E19" s="273">
        <v>68.32971507796657</v>
      </c>
      <c r="F19" s="171">
        <v>1.88621541477497</v>
      </c>
    </row>
    <row r="20" spans="1:6" ht="12.75">
      <c r="A20" s="7" t="s">
        <v>29</v>
      </c>
      <c r="B20" s="139">
        <v>499</v>
      </c>
      <c r="C20" s="140">
        <v>532668150</v>
      </c>
      <c r="D20" s="127">
        <f t="shared" si="0"/>
        <v>1067471.24248497</v>
      </c>
      <c r="E20" s="273">
        <v>66.95138217481184</v>
      </c>
      <c r="F20" s="171">
        <v>1.9012301499535869</v>
      </c>
    </row>
    <row r="21" spans="1:6" ht="12.75">
      <c r="A21" s="7" t="s">
        <v>30</v>
      </c>
      <c r="B21" s="128">
        <v>844</v>
      </c>
      <c r="C21" s="188">
        <v>1138702987</v>
      </c>
      <c r="D21" s="127">
        <f t="shared" si="0"/>
        <v>1349174.15521327</v>
      </c>
      <c r="E21" s="273">
        <v>72</v>
      </c>
      <c r="F21" s="130">
        <v>1.81</v>
      </c>
    </row>
    <row r="22" spans="1:6" ht="12.75">
      <c r="A22" s="7" t="s">
        <v>31</v>
      </c>
      <c r="B22" s="128">
        <v>1138</v>
      </c>
      <c r="C22" s="188">
        <v>1387682816</v>
      </c>
      <c r="D22" s="127">
        <f t="shared" si="0"/>
        <v>1219404.934973638</v>
      </c>
      <c r="E22" s="273">
        <v>71</v>
      </c>
      <c r="F22" s="130">
        <v>1.82</v>
      </c>
    </row>
    <row r="23" spans="1:6" ht="12.75">
      <c r="A23" s="7"/>
      <c r="B23" s="80"/>
      <c r="C23" s="80"/>
      <c r="D23" s="99"/>
      <c r="E23" s="259"/>
      <c r="F23" s="187"/>
    </row>
    <row r="24" spans="1:6" ht="12.75">
      <c r="A24" s="29" t="s">
        <v>0</v>
      </c>
      <c r="B24" s="86">
        <f>SUM(B11:B23)</f>
        <v>9185</v>
      </c>
      <c r="C24" s="86">
        <f>SUM(C11:C23)</f>
        <v>12263263730</v>
      </c>
      <c r="D24" s="100">
        <f>C24/B24</f>
        <v>1335140.3081110506</v>
      </c>
      <c r="E24" s="88">
        <f>(($C11*E11)+($C12*E12)+($C13*E13)+($C14*E14)+($C15*E15)+($C16*E16)+($C17*E17)+($C18*E18)+($C19*E19)+($C20*E20)+($C21*E21)+($C22*E22))/$C24</f>
        <v>72.57674568783004</v>
      </c>
      <c r="F24" s="89">
        <f>(($C11*F11)+($C12*F12)+($C13*F13)+($C14*F14)+($C15*F15)+($C16*F16)+($C17*F17)+($C18*F18)+($C19*F19)+($C20*F20)+($C21*F21)+($C22*F22))/$C24</f>
        <v>1.821739427874964</v>
      </c>
    </row>
    <row r="25" spans="1:6" ht="12.75">
      <c r="A25" s="9"/>
      <c r="B25" s="159"/>
      <c r="C25" s="159"/>
      <c r="D25" s="164"/>
      <c r="E25" s="160"/>
      <c r="F25" s="161"/>
    </row>
    <row r="26" spans="1:6" ht="12.75">
      <c r="A26" s="9" t="s">
        <v>81</v>
      </c>
      <c r="B26" s="159"/>
      <c r="C26" s="159"/>
      <c r="D26" s="165"/>
      <c r="E26" s="160"/>
      <c r="F26" s="161"/>
    </row>
    <row r="27" spans="1:6" ht="12.75">
      <c r="A27" s="7" t="s">
        <v>20</v>
      </c>
      <c r="B27" s="18">
        <v>292</v>
      </c>
      <c r="C27" s="18">
        <v>285341387</v>
      </c>
      <c r="D27" s="127">
        <f aca="true" t="shared" si="1" ref="D27:D37">C27/B27</f>
        <v>977196.5308219178</v>
      </c>
      <c r="E27" s="157">
        <v>52.692325102492056</v>
      </c>
      <c r="F27" s="213">
        <v>2.139991026538328</v>
      </c>
    </row>
    <row r="28" spans="1:6" ht="12.75">
      <c r="A28" s="7" t="s">
        <v>21</v>
      </c>
      <c r="B28" s="18">
        <v>245</v>
      </c>
      <c r="C28" s="18">
        <v>262150321</v>
      </c>
      <c r="D28" s="127">
        <f t="shared" si="1"/>
        <v>1070001.3102040817</v>
      </c>
      <c r="E28" s="157">
        <v>54.31474748413526</v>
      </c>
      <c r="F28" s="213">
        <v>2.1350254571307596</v>
      </c>
    </row>
    <row r="29" spans="1:6" ht="12.75">
      <c r="A29" s="7" t="s">
        <v>22</v>
      </c>
      <c r="B29" s="18">
        <v>204</v>
      </c>
      <c r="C29" s="18">
        <v>218626966</v>
      </c>
      <c r="D29" s="127">
        <f t="shared" si="1"/>
        <v>1071700.8137254901</v>
      </c>
      <c r="E29" s="157">
        <v>54.397042889073425</v>
      </c>
      <c r="F29" s="213">
        <v>2.1433715644404994</v>
      </c>
    </row>
    <row r="30" spans="1:6" ht="12.75">
      <c r="A30" s="7" t="s">
        <v>23</v>
      </c>
      <c r="B30" s="18">
        <v>253</v>
      </c>
      <c r="C30" s="18">
        <v>255926414</v>
      </c>
      <c r="D30" s="127">
        <f t="shared" si="1"/>
        <v>1011566.8537549407</v>
      </c>
      <c r="E30" s="157">
        <v>52.66690652337277</v>
      </c>
      <c r="F30" s="213">
        <v>2.146597688974771</v>
      </c>
    </row>
    <row r="31" spans="1:6" ht="12.75">
      <c r="A31" s="7" t="s">
        <v>24</v>
      </c>
      <c r="B31" s="18">
        <v>183</v>
      </c>
      <c r="C31" s="18">
        <v>180561647</v>
      </c>
      <c r="D31" s="127">
        <f t="shared" si="1"/>
        <v>986675.6666666666</v>
      </c>
      <c r="E31" s="157">
        <v>53.11032507362984</v>
      </c>
      <c r="F31" s="213">
        <v>2.120379466077865</v>
      </c>
    </row>
    <row r="32" spans="1:6" ht="12.75">
      <c r="A32" s="7" t="s">
        <v>25</v>
      </c>
      <c r="B32" s="18">
        <v>242</v>
      </c>
      <c r="C32" s="18">
        <v>252012961</v>
      </c>
      <c r="D32" s="127">
        <f t="shared" si="1"/>
        <v>1041375.8719008265</v>
      </c>
      <c r="E32" s="157">
        <v>52.67813914935907</v>
      </c>
      <c r="F32" s="213">
        <v>2.1225983450509927</v>
      </c>
    </row>
    <row r="33" spans="1:6" ht="12.75">
      <c r="A33" s="7" t="s">
        <v>26</v>
      </c>
      <c r="B33" s="18">
        <v>312</v>
      </c>
      <c r="C33" s="18">
        <v>363497204</v>
      </c>
      <c r="D33" s="127">
        <f t="shared" si="1"/>
        <v>1165055.141025641</v>
      </c>
      <c r="E33" s="157">
        <v>52.9605412178081</v>
      </c>
      <c r="F33" s="213">
        <v>2.1245823650682047</v>
      </c>
    </row>
    <row r="34" spans="1:6" ht="12.75">
      <c r="A34" s="7" t="s">
        <v>27</v>
      </c>
      <c r="B34" s="18">
        <v>228</v>
      </c>
      <c r="C34" s="18">
        <v>235885778</v>
      </c>
      <c r="D34" s="127">
        <f t="shared" si="1"/>
        <v>1034586.745614035</v>
      </c>
      <c r="E34" s="157">
        <v>52.787883256785406</v>
      </c>
      <c r="F34" s="213">
        <v>2.133802690130815</v>
      </c>
    </row>
    <row r="35" spans="1:6" ht="12.75">
      <c r="A35" s="7" t="s">
        <v>28</v>
      </c>
      <c r="B35" s="263">
        <v>260</v>
      </c>
      <c r="C35" s="264">
        <v>278233947</v>
      </c>
      <c r="D35" s="127">
        <f t="shared" si="1"/>
        <v>1070130.5653846154</v>
      </c>
      <c r="E35" s="157">
        <v>52.727621428595846</v>
      </c>
      <c r="F35" s="213">
        <v>2.13427512064155</v>
      </c>
    </row>
    <row r="36" spans="1:6" ht="12.75">
      <c r="A36" s="7" t="s">
        <v>29</v>
      </c>
      <c r="B36" s="18">
        <v>243</v>
      </c>
      <c r="C36" s="18">
        <v>243344974</v>
      </c>
      <c r="D36" s="127">
        <f t="shared" si="1"/>
        <v>1001419.646090535</v>
      </c>
      <c r="E36" s="157">
        <v>52.573681094395646</v>
      </c>
      <c r="F36" s="213">
        <v>2.1333314432867643</v>
      </c>
    </row>
    <row r="37" spans="1:6" ht="12.75">
      <c r="A37" s="7" t="s">
        <v>30</v>
      </c>
      <c r="B37" s="18">
        <v>293</v>
      </c>
      <c r="C37" s="18">
        <v>281219935</v>
      </c>
      <c r="D37" s="127">
        <f t="shared" si="1"/>
        <v>959795</v>
      </c>
      <c r="E37" s="157">
        <v>52</v>
      </c>
      <c r="F37" s="213">
        <v>2.13</v>
      </c>
    </row>
    <row r="38" spans="1:6" ht="12.75">
      <c r="A38" s="7" t="s">
        <v>31</v>
      </c>
      <c r="B38" s="18">
        <v>426</v>
      </c>
      <c r="C38" s="18">
        <v>413031732</v>
      </c>
      <c r="D38" s="127">
        <f>C38/B38</f>
        <v>969558.0563380282</v>
      </c>
      <c r="E38" s="157">
        <v>52</v>
      </c>
      <c r="F38" s="213">
        <v>2.14</v>
      </c>
    </row>
    <row r="39" spans="1:6" ht="12.75">
      <c r="A39" s="9"/>
      <c r="B39" s="159"/>
      <c r="C39" s="159"/>
      <c r="D39" s="165"/>
      <c r="E39" s="160"/>
      <c r="F39" s="161"/>
    </row>
    <row r="40" spans="1:6" ht="12.75">
      <c r="A40" s="29" t="s">
        <v>0</v>
      </c>
      <c r="B40" s="86">
        <f>SUM(B27:B39)</f>
        <v>3181</v>
      </c>
      <c r="C40" s="86">
        <f>SUM(C27:C39)</f>
        <v>3269833266</v>
      </c>
      <c r="D40" s="100">
        <f>C40/B40</f>
        <v>1027926.207481924</v>
      </c>
      <c r="E40" s="88">
        <f>(($C27*E27)+($C28*E28)+($C29*E29)+($C30*E30)+($C31*E31)+($C32*E32)+($C33*E33)+($C34*E34)+($C35*E35)+($C36*E36)+($C37*E37)+($C38*E38))/$C40</f>
        <v>52.84026788545432</v>
      </c>
      <c r="F40" s="89">
        <f>(($C27*F27)+($C28*F28)+($C29*F29)+($C30*F30)+($C31*F31)+($C32*F32)+($C33*F33)+($C34*F34)+($C35*F35)+($C36*F36)+($C37*F37)+($C38*F38))/$C40</f>
        <v>2.133913115147903</v>
      </c>
    </row>
    <row r="41" spans="1:6" ht="12.75">
      <c r="A41" s="32"/>
      <c r="B41" s="90"/>
      <c r="C41" s="90"/>
      <c r="D41" s="101"/>
      <c r="E41" s="91"/>
      <c r="F41" s="92"/>
    </row>
    <row r="42" spans="1:6" ht="12.75">
      <c r="A42" s="9" t="s">
        <v>32</v>
      </c>
      <c r="B42" s="80"/>
      <c r="C42" s="80"/>
      <c r="D42" s="102"/>
      <c r="E42" s="157"/>
      <c r="F42" s="83"/>
    </row>
    <row r="43" spans="1:6" ht="12.75">
      <c r="A43" s="7" t="s">
        <v>20</v>
      </c>
      <c r="B43" s="128">
        <v>1591</v>
      </c>
      <c r="C43" s="188">
        <v>2948204556</v>
      </c>
      <c r="D43" s="127">
        <f>C43/B43</f>
        <v>1853051.2608422376</v>
      </c>
      <c r="E43" s="157">
        <v>59.27999226998006</v>
      </c>
      <c r="F43" s="198">
        <v>1.9625117989302774</v>
      </c>
    </row>
    <row r="44" spans="1:6" ht="12.75">
      <c r="A44" s="7" t="s">
        <v>21</v>
      </c>
      <c r="B44" s="128">
        <v>1481</v>
      </c>
      <c r="C44" s="188">
        <v>2608364772</v>
      </c>
      <c r="D44" s="127">
        <f>C44/B44</f>
        <v>1761218.617150574</v>
      </c>
      <c r="E44" s="157">
        <v>61.04623449346294</v>
      </c>
      <c r="F44" s="198">
        <v>1.9592562138582639</v>
      </c>
    </row>
    <row r="45" spans="1:6" ht="12.75">
      <c r="A45" s="7" t="s">
        <v>22</v>
      </c>
      <c r="B45" s="208">
        <v>1154</v>
      </c>
      <c r="C45" s="208">
        <v>2280608855</v>
      </c>
      <c r="D45" s="127">
        <f>C45/B45</f>
        <v>1976264.1724436742</v>
      </c>
      <c r="E45" s="157">
        <v>53.76729499631799</v>
      </c>
      <c r="F45" s="186">
        <v>1.7422067894058046</v>
      </c>
    </row>
    <row r="46" spans="1:6" ht="12.75">
      <c r="A46" s="7" t="s">
        <v>23</v>
      </c>
      <c r="B46" s="128">
        <v>0</v>
      </c>
      <c r="C46" s="188">
        <v>0</v>
      </c>
      <c r="D46" s="96" t="s">
        <v>107</v>
      </c>
      <c r="E46" s="157">
        <v>0</v>
      </c>
      <c r="F46" s="198">
        <v>0</v>
      </c>
    </row>
    <row r="47" spans="1:6" ht="12.75">
      <c r="A47" s="7" t="s">
        <v>24</v>
      </c>
      <c r="B47" s="128">
        <v>0</v>
      </c>
      <c r="C47" s="188">
        <v>0</v>
      </c>
      <c r="D47" s="96" t="s">
        <v>107</v>
      </c>
      <c r="E47" s="157">
        <v>0</v>
      </c>
      <c r="F47" s="198">
        <v>0</v>
      </c>
    </row>
    <row r="48" spans="1:6" ht="12.75">
      <c r="A48" s="7" t="s">
        <v>25</v>
      </c>
      <c r="B48" s="128">
        <v>0</v>
      </c>
      <c r="C48" s="128">
        <v>0</v>
      </c>
      <c r="D48" s="96" t="s">
        <v>107</v>
      </c>
      <c r="E48" s="157">
        <v>0</v>
      </c>
      <c r="F48" s="198">
        <v>0</v>
      </c>
    </row>
    <row r="49" spans="1:6" ht="12.75">
      <c r="A49" s="7" t="s">
        <v>26</v>
      </c>
      <c r="B49" s="128">
        <v>0</v>
      </c>
      <c r="C49" s="128">
        <v>0</v>
      </c>
      <c r="D49" s="96" t="s">
        <v>107</v>
      </c>
      <c r="E49" s="157">
        <v>0</v>
      </c>
      <c r="F49" s="198">
        <v>0</v>
      </c>
    </row>
    <row r="50" spans="1:6" ht="12.75">
      <c r="A50" s="7" t="s">
        <v>27</v>
      </c>
      <c r="B50" s="80">
        <v>0</v>
      </c>
      <c r="C50" s="80">
        <v>0</v>
      </c>
      <c r="D50" s="96" t="s">
        <v>107</v>
      </c>
      <c r="E50" s="157">
        <v>0</v>
      </c>
      <c r="F50" s="171">
        <v>0</v>
      </c>
    </row>
    <row r="51" spans="1:6" ht="12.75">
      <c r="A51" s="7" t="s">
        <v>28</v>
      </c>
      <c r="B51" s="80">
        <v>0</v>
      </c>
      <c r="C51" s="80">
        <v>0</v>
      </c>
      <c r="D51" s="96" t="s">
        <v>107</v>
      </c>
      <c r="E51" s="157">
        <v>0</v>
      </c>
      <c r="F51" s="171">
        <v>0</v>
      </c>
    </row>
    <row r="52" spans="1:6" ht="12.75">
      <c r="A52" s="7" t="s">
        <v>29</v>
      </c>
      <c r="B52" s="80">
        <v>0</v>
      </c>
      <c r="C52" s="80">
        <v>0</v>
      </c>
      <c r="D52" s="96" t="s">
        <v>107</v>
      </c>
      <c r="E52" s="157">
        <v>0</v>
      </c>
      <c r="F52" s="171">
        <v>0</v>
      </c>
    </row>
    <row r="53" spans="1:6" ht="12.75">
      <c r="A53" s="244" t="s">
        <v>30</v>
      </c>
      <c r="B53" s="76">
        <v>0</v>
      </c>
      <c r="C53" s="245">
        <v>0</v>
      </c>
      <c r="D53" s="96" t="s">
        <v>107</v>
      </c>
      <c r="E53" s="157">
        <v>0</v>
      </c>
      <c r="F53" s="79">
        <v>0</v>
      </c>
    </row>
    <row r="54" spans="1:6" ht="12.75">
      <c r="A54" s="7" t="s">
        <v>31</v>
      </c>
      <c r="B54" s="80">
        <v>0</v>
      </c>
      <c r="C54" s="80">
        <v>0</v>
      </c>
      <c r="D54" s="96" t="s">
        <v>107</v>
      </c>
      <c r="E54" s="157">
        <v>0</v>
      </c>
      <c r="F54" s="171">
        <v>0</v>
      </c>
    </row>
    <row r="55" spans="1:6" ht="12.75">
      <c r="A55" s="7"/>
      <c r="B55" s="80" t="s">
        <v>65</v>
      </c>
      <c r="C55" s="80"/>
      <c r="D55" s="99"/>
      <c r="E55" s="82"/>
      <c r="F55" s="85"/>
    </row>
    <row r="56" spans="1:6" ht="12.75">
      <c r="A56" s="29" t="s">
        <v>0</v>
      </c>
      <c r="B56" s="86">
        <f>SUM(B43:B55)</f>
        <v>4226</v>
      </c>
      <c r="C56" s="86">
        <f>SUM(C43:C55)</f>
        <v>7837178183</v>
      </c>
      <c r="D56" s="100">
        <f>C56/B56</f>
        <v>1854514.477756744</v>
      </c>
      <c r="E56" s="88">
        <f>(($C43*E43)+($C44*E44)+($C45*E45)+($C46*E46)+($C47*E47)+($C48*E48)+($C49*E49)+($C50*E50)+($C51*E51)+($C52*E52)+($C53*E53)+($C54*E54))/$C56</f>
        <v>58.26364403382865</v>
      </c>
      <c r="F56" s="89">
        <f>(($C43*F43)+($C44*F44)+($C45*F45)+($C46*F46)+($C47*F47)+($C48*F48)+($C49*F49)+($C50*F50)+($C51*F51)+($C52*F52)+($C53*F53)+($C54*F54))/$C56</f>
        <v>1.8973198003554936</v>
      </c>
    </row>
    <row r="57" spans="1:6" ht="12.75">
      <c r="A57" s="32"/>
      <c r="B57" s="90"/>
      <c r="C57" s="90"/>
      <c r="D57" s="101"/>
      <c r="E57" s="91"/>
      <c r="F57" s="92"/>
    </row>
    <row r="58" spans="1:6" ht="12.75">
      <c r="A58" s="9" t="s">
        <v>79</v>
      </c>
      <c r="B58" s="80"/>
      <c r="C58" s="80"/>
      <c r="D58" s="127"/>
      <c r="E58" s="82"/>
      <c r="F58" s="83"/>
    </row>
    <row r="59" spans="1:6" ht="12.75">
      <c r="A59" s="7" t="s">
        <v>20</v>
      </c>
      <c r="B59" s="80">
        <v>154</v>
      </c>
      <c r="C59" s="80">
        <v>143607932</v>
      </c>
      <c r="D59" s="127">
        <f aca="true" t="shared" si="2" ref="D59:D69">C59/B59</f>
        <v>932519.0389610389</v>
      </c>
      <c r="E59" s="157">
        <v>50.98492779632813</v>
      </c>
      <c r="F59" s="83">
        <v>1.99</v>
      </c>
    </row>
    <row r="60" spans="1:6" ht="12.75">
      <c r="A60" s="7" t="s">
        <v>21</v>
      </c>
      <c r="B60" s="80">
        <v>92</v>
      </c>
      <c r="C60" s="80">
        <v>74515360</v>
      </c>
      <c r="D60" s="127">
        <f t="shared" si="2"/>
        <v>809949.5652173914</v>
      </c>
      <c r="E60" s="157">
        <v>48.07117979434039</v>
      </c>
      <c r="F60" s="83">
        <v>1.9885169621404237</v>
      </c>
    </row>
    <row r="61" spans="1:6" ht="12.75">
      <c r="A61" s="7" t="s">
        <v>22</v>
      </c>
      <c r="B61" s="80">
        <v>152</v>
      </c>
      <c r="C61" s="80">
        <v>137600155</v>
      </c>
      <c r="D61" s="127">
        <f t="shared" si="2"/>
        <v>905264.177631579</v>
      </c>
      <c r="E61" s="157">
        <v>48.810606412470975</v>
      </c>
      <c r="F61" s="83">
        <v>1.89</v>
      </c>
    </row>
    <row r="62" spans="1:6" ht="12.75">
      <c r="A62" s="7" t="s">
        <v>23</v>
      </c>
      <c r="B62" s="80">
        <v>66</v>
      </c>
      <c r="C62" s="80">
        <v>53149953</v>
      </c>
      <c r="D62" s="127">
        <f t="shared" si="2"/>
        <v>805302.3181818182</v>
      </c>
      <c r="E62" s="157">
        <v>49.54859809565589</v>
      </c>
      <c r="F62" s="83">
        <v>1.8954005974379695</v>
      </c>
    </row>
    <row r="63" spans="1:6" ht="12.75">
      <c r="A63" s="7" t="s">
        <v>24</v>
      </c>
      <c r="B63" s="80">
        <v>66</v>
      </c>
      <c r="C63" s="80">
        <v>54770469</v>
      </c>
      <c r="D63" s="127">
        <f t="shared" si="2"/>
        <v>829855.5909090909</v>
      </c>
      <c r="E63" s="157">
        <v>49.78686423152593</v>
      </c>
      <c r="F63" s="83">
        <v>1.99</v>
      </c>
    </row>
    <row r="64" spans="1:6" ht="12.75">
      <c r="A64" s="7" t="s">
        <v>25</v>
      </c>
      <c r="B64" s="80">
        <v>109</v>
      </c>
      <c r="C64" s="80">
        <v>91972325</v>
      </c>
      <c r="D64" s="127">
        <f t="shared" si="2"/>
        <v>843782.7981651376</v>
      </c>
      <c r="E64" s="157">
        <v>49.55789359462208</v>
      </c>
      <c r="F64" s="83">
        <v>1.99</v>
      </c>
    </row>
    <row r="65" spans="1:6" ht="12.75">
      <c r="A65" s="7" t="s">
        <v>26</v>
      </c>
      <c r="B65" s="80">
        <v>151</v>
      </c>
      <c r="C65" s="80">
        <v>125364871</v>
      </c>
      <c r="D65" s="127">
        <f t="shared" si="2"/>
        <v>830230.9337748344</v>
      </c>
      <c r="E65" s="157">
        <v>50.098394629225915</v>
      </c>
      <c r="F65" s="83">
        <v>1.99</v>
      </c>
    </row>
    <row r="66" spans="1:6" ht="12.75">
      <c r="A66" s="7" t="s">
        <v>27</v>
      </c>
      <c r="B66" s="80">
        <v>115</v>
      </c>
      <c r="C66" s="80">
        <v>102323344</v>
      </c>
      <c r="D66" s="127">
        <f t="shared" si="2"/>
        <v>889768.2086956522</v>
      </c>
      <c r="E66" s="157">
        <v>50.965536075521534</v>
      </c>
      <c r="F66" s="83">
        <v>1.989999999999999</v>
      </c>
    </row>
    <row r="67" spans="1:6" ht="12.75">
      <c r="A67" s="7" t="s">
        <v>28</v>
      </c>
      <c r="B67" s="80">
        <v>284</v>
      </c>
      <c r="C67" s="80">
        <v>242984724</v>
      </c>
      <c r="D67" s="127">
        <f t="shared" si="2"/>
        <v>855580.014084507</v>
      </c>
      <c r="E67" s="157">
        <v>48.454131560961834</v>
      </c>
      <c r="F67" s="83">
        <v>1.9899999999999969</v>
      </c>
    </row>
    <row r="68" spans="1:6" ht="12.75">
      <c r="A68" s="7" t="s">
        <v>29</v>
      </c>
      <c r="B68" s="80">
        <v>141</v>
      </c>
      <c r="C68" s="80">
        <v>142500146</v>
      </c>
      <c r="D68" s="127">
        <f t="shared" si="2"/>
        <v>1010639.3333333334</v>
      </c>
      <c r="E68" s="157">
        <v>52.56153132643106</v>
      </c>
      <c r="F68" s="83">
        <v>1.9899999999999998</v>
      </c>
    </row>
    <row r="69" spans="1:6" ht="12.75">
      <c r="A69" s="7" t="s">
        <v>30</v>
      </c>
      <c r="B69" s="80">
        <v>131</v>
      </c>
      <c r="C69" s="80">
        <v>102994747</v>
      </c>
      <c r="D69" s="127">
        <f t="shared" si="2"/>
        <v>786219.4427480916</v>
      </c>
      <c r="E69" s="157">
        <v>49</v>
      </c>
      <c r="F69" s="83">
        <v>1.99</v>
      </c>
    </row>
    <row r="70" spans="1:6" ht="12.75">
      <c r="A70" s="7" t="s">
        <v>31</v>
      </c>
      <c r="B70" s="80">
        <v>308</v>
      </c>
      <c r="C70" s="80">
        <v>260729300</v>
      </c>
      <c r="D70" s="127">
        <f>C70/B70</f>
        <v>846523.7012987013</v>
      </c>
      <c r="E70" s="157">
        <v>48</v>
      </c>
      <c r="F70" s="83">
        <v>1.99</v>
      </c>
    </row>
    <row r="71" spans="1:6" ht="12.75">
      <c r="A71" s="7"/>
      <c r="B71" s="80"/>
      <c r="C71" s="80"/>
      <c r="D71" s="102"/>
      <c r="E71" s="82"/>
      <c r="F71" s="83"/>
    </row>
    <row r="72" spans="1:6" ht="12.75">
      <c r="A72" s="29" t="s">
        <v>0</v>
      </c>
      <c r="B72" s="86">
        <f>SUM(B59:B70)</f>
        <v>1769</v>
      </c>
      <c r="C72" s="86">
        <f>SUM(C59:C70)</f>
        <v>1532513326</v>
      </c>
      <c r="D72" s="100">
        <f>C72/B72</f>
        <v>866316.1820237422</v>
      </c>
      <c r="E72" s="88">
        <f>(($C59*E59)+($C60*E60)+($C61*E61)+($C62*E62)+($C63*E63)+($C64*E64)+($C65*E65)+($C66*E66)+($C67*E67)+($C68*E68)+($C69*E69)+($C70*E70))/$C72</f>
        <v>49.50003946327838</v>
      </c>
      <c r="F72" s="89">
        <f>(($C58*F58)+($C59*F59)+($C60*F60)+($C61*F61)+($C62*F62)+($C63*F63)+($C64*F64)+($C65*F65)+($C66*F66)+($C67*F67)+($C68*F68)+($C69*F69)+($C70*F70))/$C72</f>
        <v>1.9776683105592778</v>
      </c>
    </row>
    <row r="73" spans="1:6" ht="12.75">
      <c r="A73" s="7"/>
      <c r="B73" s="80"/>
      <c r="C73" s="80"/>
      <c r="D73" s="102"/>
      <c r="E73" s="82"/>
      <c r="F73" s="83"/>
    </row>
    <row r="74" spans="1:6" ht="12.75">
      <c r="A74" s="9" t="s">
        <v>68</v>
      </c>
      <c r="B74" s="80"/>
      <c r="C74" s="80"/>
      <c r="D74" s="102"/>
      <c r="E74" s="82"/>
      <c r="F74" s="83"/>
    </row>
    <row r="75" spans="1:6" ht="12.75">
      <c r="A75" s="7" t="s">
        <v>20</v>
      </c>
      <c r="B75" s="128">
        <v>34</v>
      </c>
      <c r="C75" s="128">
        <v>19665719</v>
      </c>
      <c r="D75" s="128">
        <f aca="true" t="shared" si="3" ref="D75:D85">C75/B75</f>
        <v>578403.5</v>
      </c>
      <c r="E75" s="157">
        <v>25.34099363465938</v>
      </c>
      <c r="F75" s="130">
        <v>1.8173113182386056</v>
      </c>
    </row>
    <row r="76" spans="1:6" ht="12.75">
      <c r="A76" s="7" t="s">
        <v>21</v>
      </c>
      <c r="B76" s="128">
        <v>31</v>
      </c>
      <c r="C76" s="128">
        <v>17362059</v>
      </c>
      <c r="D76" s="128">
        <f t="shared" si="3"/>
        <v>560066.4193548387</v>
      </c>
      <c r="E76" s="157">
        <v>25.978089004305307</v>
      </c>
      <c r="F76" s="130">
        <v>1.8248362351492993</v>
      </c>
    </row>
    <row r="77" spans="1:6" ht="12.75">
      <c r="A77" s="7" t="s">
        <v>22</v>
      </c>
      <c r="B77" s="128">
        <v>68</v>
      </c>
      <c r="C77" s="128">
        <v>40715577</v>
      </c>
      <c r="D77" s="128">
        <f t="shared" si="3"/>
        <v>598758.4852941176</v>
      </c>
      <c r="E77" s="157">
        <v>27.848495429648462</v>
      </c>
      <c r="F77" s="130">
        <v>1.84052542937068</v>
      </c>
    </row>
    <row r="78" spans="1:6" ht="12.75">
      <c r="A78" s="7" t="s">
        <v>23</v>
      </c>
      <c r="B78" s="128">
        <v>36</v>
      </c>
      <c r="C78" s="128">
        <v>22018841</v>
      </c>
      <c r="D78" s="128">
        <f t="shared" si="3"/>
        <v>611634.4722222222</v>
      </c>
      <c r="E78" s="157">
        <v>26.44628080106487</v>
      </c>
      <c r="F78" s="130">
        <v>1.82758490331076</v>
      </c>
    </row>
    <row r="79" spans="1:6" ht="12.75">
      <c r="A79" s="7" t="s">
        <v>24</v>
      </c>
      <c r="B79" s="139">
        <v>70</v>
      </c>
      <c r="C79" s="188">
        <v>44024004</v>
      </c>
      <c r="D79" s="128">
        <f t="shared" si="3"/>
        <v>628914.3428571429</v>
      </c>
      <c r="E79" s="157">
        <v>27.14594728821122</v>
      </c>
      <c r="F79" s="197">
        <v>1.835381377850138</v>
      </c>
    </row>
    <row r="80" spans="1:6" ht="12.75">
      <c r="A80" s="7" t="s">
        <v>25</v>
      </c>
      <c r="B80" s="181">
        <v>52</v>
      </c>
      <c r="C80" s="181">
        <v>32329099</v>
      </c>
      <c r="D80" s="128">
        <f t="shared" si="3"/>
        <v>621713.4423076923</v>
      </c>
      <c r="E80" s="157">
        <v>30.564923878639487</v>
      </c>
      <c r="F80" s="174">
        <v>1.8509991620861437</v>
      </c>
    </row>
    <row r="81" spans="1:6" ht="12.75">
      <c r="A81" s="7" t="s">
        <v>26</v>
      </c>
      <c r="B81" s="147">
        <v>31</v>
      </c>
      <c r="C81" s="147">
        <v>14509251</v>
      </c>
      <c r="D81" s="128">
        <f t="shared" si="3"/>
        <v>468040.3548387097</v>
      </c>
      <c r="E81" s="157">
        <v>24.96026004374726</v>
      </c>
      <c r="F81" s="199">
        <v>1.823751916622023</v>
      </c>
    </row>
    <row r="82" spans="1:6" ht="12.75">
      <c r="A82" s="7" t="s">
        <v>27</v>
      </c>
      <c r="B82" s="147">
        <v>28</v>
      </c>
      <c r="C82" s="147">
        <v>13825916</v>
      </c>
      <c r="D82" s="128">
        <f t="shared" si="3"/>
        <v>493782.71428571426</v>
      </c>
      <c r="E82" s="157">
        <v>24.373080452680313</v>
      </c>
      <c r="F82" s="199">
        <v>1.819518766062227</v>
      </c>
    </row>
    <row r="83" spans="1:6" ht="12.75">
      <c r="A83" s="7" t="s">
        <v>28</v>
      </c>
      <c r="B83" s="128">
        <v>69</v>
      </c>
      <c r="C83" s="128">
        <v>35759561</v>
      </c>
      <c r="D83" s="128">
        <f t="shared" si="3"/>
        <v>518254.50724637683</v>
      </c>
      <c r="E83" s="157">
        <v>28.09214246226345</v>
      </c>
      <c r="F83" s="199">
        <v>1.8361545845039873</v>
      </c>
    </row>
    <row r="84" spans="1:6" ht="12.75">
      <c r="A84" s="7" t="s">
        <v>29</v>
      </c>
      <c r="B84" s="139">
        <v>37</v>
      </c>
      <c r="C84" s="140">
        <v>21365299</v>
      </c>
      <c r="D84" s="128">
        <f t="shared" si="3"/>
        <v>577440.5135135135</v>
      </c>
      <c r="E84" s="157">
        <v>22.887480863244647</v>
      </c>
      <c r="F84" s="130">
        <v>1.8048598627147696</v>
      </c>
    </row>
    <row r="85" spans="1:6" ht="12.75">
      <c r="A85" s="7" t="s">
        <v>30</v>
      </c>
      <c r="B85" s="139">
        <v>33</v>
      </c>
      <c r="C85" s="140">
        <v>22802839</v>
      </c>
      <c r="D85" s="128">
        <f t="shared" si="3"/>
        <v>690995.1212121212</v>
      </c>
      <c r="E85" s="157">
        <v>28</v>
      </c>
      <c r="F85" s="130">
        <v>1.84</v>
      </c>
    </row>
    <row r="86" spans="1:6" ht="12.75">
      <c r="A86" s="7" t="s">
        <v>31</v>
      </c>
      <c r="B86" s="139">
        <v>97</v>
      </c>
      <c r="C86" s="140">
        <v>45435199</v>
      </c>
      <c r="D86" s="128">
        <f>C86/B86</f>
        <v>468404.11340206186</v>
      </c>
      <c r="E86" s="157">
        <v>30</v>
      </c>
      <c r="F86" s="130">
        <v>1.85</v>
      </c>
    </row>
    <row r="87" spans="1:6" ht="12.75">
      <c r="A87" s="7"/>
      <c r="B87" s="80"/>
      <c r="C87" s="80"/>
      <c r="D87" s="170"/>
      <c r="E87" s="82"/>
      <c r="F87" s="83"/>
    </row>
    <row r="88" spans="1:6" ht="12.75">
      <c r="A88" s="29" t="s">
        <v>0</v>
      </c>
      <c r="B88" s="86">
        <f>SUM(B75:B86)</f>
        <v>586</v>
      </c>
      <c r="C88" s="86">
        <f>SUM(C75:C86)</f>
        <v>329813364</v>
      </c>
      <c r="D88" s="100">
        <f>C88/B88</f>
        <v>562821.4402730375</v>
      </c>
      <c r="E88" s="88">
        <f>(($C75*E75)+($C76*E76)+($C77*E77)+($C78*E78)+($C79*E79)+($C80*E80)+($C81*E81)+($C82*E82)+($C83*E83)+($C84*E84)+($C85*E85)+($C86*E86))/$C88</f>
        <v>27.418557196487647</v>
      </c>
      <c r="F88" s="89">
        <f>(($C75*F75)+($C76*F76)+($C77*F77)+($C78*F78)+($C79*F79)+($C80*F80)+($C81*F81)+($C82*F82)+($C83*F83)+($C84*F84)+($C85*F85)+($C86*F86))/$C88</f>
        <v>1.8346574911985674</v>
      </c>
    </row>
    <row r="89" spans="1:6" ht="12.75">
      <c r="A89" s="9"/>
      <c r="B89" s="159"/>
      <c r="C89" s="159"/>
      <c r="D89" s="164"/>
      <c r="E89" s="160"/>
      <c r="F89" s="168"/>
    </row>
    <row r="90" spans="1:6" ht="12.75">
      <c r="A90" s="9" t="s">
        <v>71</v>
      </c>
      <c r="B90" s="159"/>
      <c r="C90" s="159"/>
      <c r="D90" s="97"/>
      <c r="E90" s="160"/>
      <c r="F90" s="169"/>
    </row>
    <row r="91" spans="1:6" ht="12.75">
      <c r="A91" s="7" t="s">
        <v>20</v>
      </c>
      <c r="B91" s="181">
        <v>0</v>
      </c>
      <c r="C91" s="144">
        <v>0</v>
      </c>
      <c r="D91" s="96">
        <v>0</v>
      </c>
      <c r="E91" s="157">
        <v>0</v>
      </c>
      <c r="F91" s="186">
        <v>0</v>
      </c>
    </row>
    <row r="92" spans="1:6" ht="12.75">
      <c r="A92" s="7" t="s">
        <v>21</v>
      </c>
      <c r="B92" s="128">
        <v>0</v>
      </c>
      <c r="C92" s="140">
        <v>0</v>
      </c>
      <c r="D92" s="96">
        <v>0</v>
      </c>
      <c r="E92" s="157">
        <v>0</v>
      </c>
      <c r="F92" s="198">
        <v>0</v>
      </c>
    </row>
    <row r="93" spans="1:6" ht="12.75">
      <c r="A93" s="7" t="s">
        <v>22</v>
      </c>
      <c r="B93" s="201">
        <v>0</v>
      </c>
      <c r="C93" s="201">
        <v>0</v>
      </c>
      <c r="D93" s="96">
        <v>0</v>
      </c>
      <c r="E93" s="157">
        <v>0</v>
      </c>
      <c r="F93" s="198">
        <v>0</v>
      </c>
    </row>
    <row r="94" spans="1:6" ht="12.75">
      <c r="A94" s="7" t="s">
        <v>23</v>
      </c>
      <c r="B94" s="201">
        <v>0</v>
      </c>
      <c r="C94" s="201">
        <v>0</v>
      </c>
      <c r="D94" s="96">
        <v>0</v>
      </c>
      <c r="E94" s="157">
        <v>0</v>
      </c>
      <c r="F94" s="198">
        <v>0</v>
      </c>
    </row>
    <row r="95" spans="1:6" ht="12.75">
      <c r="A95" s="7" t="s">
        <v>24</v>
      </c>
      <c r="B95" s="128">
        <v>0</v>
      </c>
      <c r="C95" s="188">
        <v>0</v>
      </c>
      <c r="D95" s="96">
        <v>0</v>
      </c>
      <c r="E95" s="157">
        <v>0</v>
      </c>
      <c r="F95" s="198">
        <v>0</v>
      </c>
    </row>
    <row r="96" spans="1:6" ht="12.75">
      <c r="A96" s="7" t="s">
        <v>25</v>
      </c>
      <c r="B96" s="128">
        <v>0</v>
      </c>
      <c r="C96" s="188">
        <v>0</v>
      </c>
      <c r="D96" s="96">
        <v>0</v>
      </c>
      <c r="E96" s="157">
        <v>0</v>
      </c>
      <c r="F96" s="198">
        <v>0</v>
      </c>
    </row>
    <row r="97" spans="1:6" ht="12.75">
      <c r="A97" s="7" t="s">
        <v>26</v>
      </c>
      <c r="B97" s="53">
        <v>0</v>
      </c>
      <c r="C97" s="53">
        <v>0</v>
      </c>
      <c r="D97" s="204">
        <v>0</v>
      </c>
      <c r="E97" s="157">
        <v>0</v>
      </c>
      <c r="F97" s="221">
        <v>0</v>
      </c>
    </row>
    <row r="98" spans="1:6" ht="12.75">
      <c r="A98" s="7" t="s">
        <v>27</v>
      </c>
      <c r="B98" s="128">
        <v>0</v>
      </c>
      <c r="C98" s="188">
        <v>0</v>
      </c>
      <c r="D98" s="204">
        <v>0</v>
      </c>
      <c r="E98" s="157">
        <v>0</v>
      </c>
      <c r="F98" s="130">
        <v>0</v>
      </c>
    </row>
    <row r="99" spans="1:6" ht="12.75">
      <c r="A99" s="7" t="s">
        <v>28</v>
      </c>
      <c r="B99" s="128">
        <v>0</v>
      </c>
      <c r="C99" s="188">
        <v>0</v>
      </c>
      <c r="D99" s="204">
        <v>0</v>
      </c>
      <c r="E99" s="157">
        <v>0</v>
      </c>
      <c r="F99" s="130">
        <v>0</v>
      </c>
    </row>
    <row r="100" spans="1:6" ht="12.75">
      <c r="A100" s="7" t="s">
        <v>29</v>
      </c>
      <c r="B100" s="53">
        <v>0</v>
      </c>
      <c r="C100" s="53">
        <v>0</v>
      </c>
      <c r="D100" s="204">
        <v>0</v>
      </c>
      <c r="E100" s="157">
        <v>0</v>
      </c>
      <c r="F100" s="221">
        <v>0</v>
      </c>
    </row>
    <row r="101" spans="1:6" ht="12.75">
      <c r="A101" s="7" t="s">
        <v>30</v>
      </c>
      <c r="B101" s="53">
        <v>0</v>
      </c>
      <c r="C101" s="53">
        <v>0</v>
      </c>
      <c r="D101" s="204">
        <v>0</v>
      </c>
      <c r="E101" s="157">
        <v>0</v>
      </c>
      <c r="F101" s="221">
        <v>0</v>
      </c>
    </row>
    <row r="102" spans="1:6" ht="12.75">
      <c r="A102" s="7" t="s">
        <v>31</v>
      </c>
      <c r="B102" s="53">
        <v>0</v>
      </c>
      <c r="C102" s="53">
        <v>0</v>
      </c>
      <c r="D102" s="204">
        <v>0</v>
      </c>
      <c r="E102" s="157">
        <v>0</v>
      </c>
      <c r="F102" s="221">
        <v>0</v>
      </c>
    </row>
    <row r="103" spans="1:6" ht="12.75">
      <c r="A103" s="7"/>
      <c r="B103" s="159"/>
      <c r="C103" s="159"/>
      <c r="D103" s="167"/>
      <c r="E103" s="160"/>
      <c r="F103" s="161"/>
    </row>
    <row r="104" spans="1:6" ht="12.75">
      <c r="A104" s="29" t="s">
        <v>0</v>
      </c>
      <c r="B104" s="86">
        <f>SUM(B91:B102)</f>
        <v>0</v>
      </c>
      <c r="C104" s="86">
        <f>SUM(C91:C102)</f>
        <v>0</v>
      </c>
      <c r="D104" s="100">
        <v>0</v>
      </c>
      <c r="E104" s="88">
        <v>0</v>
      </c>
      <c r="F104" s="89">
        <v>0</v>
      </c>
    </row>
    <row r="105" spans="1:6" ht="12.75">
      <c r="A105" s="265"/>
      <c r="B105" s="266"/>
      <c r="C105" s="266"/>
      <c r="D105" s="267"/>
      <c r="E105" s="157"/>
      <c r="F105" s="269"/>
    </row>
    <row r="106" spans="1:6" ht="12.75">
      <c r="A106" s="9" t="s">
        <v>106</v>
      </c>
      <c r="B106" s="159"/>
      <c r="C106" s="159"/>
      <c r="D106" s="97"/>
      <c r="E106" s="157"/>
      <c r="F106" s="169"/>
    </row>
    <row r="107" spans="1:6" ht="12.75">
      <c r="A107" s="7" t="s">
        <v>20</v>
      </c>
      <c r="B107" s="128">
        <v>309</v>
      </c>
      <c r="C107" s="128">
        <v>343620841</v>
      </c>
      <c r="D107" s="204">
        <f aca="true" t="shared" si="4" ref="D107:D117">C107/B107</f>
        <v>1112041.556634304</v>
      </c>
      <c r="E107" s="157">
        <v>49.92230960170428</v>
      </c>
      <c r="F107" s="198">
        <v>1.9372676120363725</v>
      </c>
    </row>
    <row r="108" spans="1:6" ht="12.75">
      <c r="A108" s="7" t="s">
        <v>21</v>
      </c>
      <c r="B108" s="128">
        <v>260</v>
      </c>
      <c r="C108" s="128">
        <v>311722401</v>
      </c>
      <c r="D108" s="204">
        <f t="shared" si="4"/>
        <v>1198932.3115384616</v>
      </c>
      <c r="E108" s="157">
        <v>49.441591626262365</v>
      </c>
      <c r="F108" s="198">
        <v>1.9175483924878418</v>
      </c>
    </row>
    <row r="109" spans="1:6" ht="12.75">
      <c r="A109" s="7" t="s">
        <v>22</v>
      </c>
      <c r="B109" s="201">
        <v>371</v>
      </c>
      <c r="C109" s="201">
        <v>514735246</v>
      </c>
      <c r="D109" s="204">
        <f t="shared" si="4"/>
        <v>1387426.539083558</v>
      </c>
      <c r="E109" s="157">
        <v>52.783629194104186</v>
      </c>
      <c r="F109" s="198">
        <v>1.9385422146903073</v>
      </c>
    </row>
    <row r="110" spans="1:6" ht="12.75">
      <c r="A110" s="7" t="s">
        <v>23</v>
      </c>
      <c r="B110" s="128">
        <v>453</v>
      </c>
      <c r="C110" s="128">
        <v>552892771</v>
      </c>
      <c r="D110" s="204">
        <f t="shared" si="4"/>
        <v>1220513.843267108</v>
      </c>
      <c r="E110" s="157">
        <v>50.430865401927996</v>
      </c>
      <c r="F110" s="198">
        <v>1.9393489601440268</v>
      </c>
    </row>
    <row r="111" spans="1:6" ht="12.75">
      <c r="A111" s="7" t="s">
        <v>24</v>
      </c>
      <c r="B111" s="128">
        <v>331</v>
      </c>
      <c r="C111" s="188">
        <v>394371209</v>
      </c>
      <c r="D111" s="204">
        <f t="shared" si="4"/>
        <v>1191453.8036253776</v>
      </c>
      <c r="E111" s="157">
        <v>50.3287923054241</v>
      </c>
      <c r="F111" s="198">
        <v>1.9284540482517833</v>
      </c>
    </row>
    <row r="112" spans="1:6" ht="12.75">
      <c r="A112" s="7" t="s">
        <v>25</v>
      </c>
      <c r="B112" s="128">
        <v>421</v>
      </c>
      <c r="C112" s="188">
        <v>447419646</v>
      </c>
      <c r="D112" s="204">
        <f t="shared" si="4"/>
        <v>1062754.5035629454</v>
      </c>
      <c r="E112" s="157">
        <v>50.9072058471925</v>
      </c>
      <c r="F112" s="198">
        <v>1.9625855672864212</v>
      </c>
    </row>
    <row r="113" spans="1:6" ht="12.75">
      <c r="A113" s="7" t="s">
        <v>26</v>
      </c>
      <c r="B113" s="53">
        <v>340</v>
      </c>
      <c r="C113" s="53">
        <v>415746010</v>
      </c>
      <c r="D113" s="204">
        <f t="shared" si="4"/>
        <v>1222782.3823529412</v>
      </c>
      <c r="E113" s="157">
        <v>51.92312066205999</v>
      </c>
      <c r="F113" s="221">
        <v>1.954192961370814</v>
      </c>
    </row>
    <row r="114" spans="1:6" ht="12.75">
      <c r="A114" s="7" t="s">
        <v>27</v>
      </c>
      <c r="B114" s="128">
        <v>570</v>
      </c>
      <c r="C114" s="188">
        <v>706623379</v>
      </c>
      <c r="D114" s="204">
        <f t="shared" si="4"/>
        <v>1239690.1385964912</v>
      </c>
      <c r="E114" s="157">
        <v>49.9203290824036</v>
      </c>
      <c r="F114" s="130">
        <v>1.9208651010399123</v>
      </c>
    </row>
    <row r="115" spans="1:6" ht="12.75">
      <c r="A115" s="7" t="s">
        <v>28</v>
      </c>
      <c r="B115" s="53">
        <v>213</v>
      </c>
      <c r="C115" s="53">
        <v>153034409</v>
      </c>
      <c r="D115" s="204">
        <f t="shared" si="4"/>
        <v>718471.4037558686</v>
      </c>
      <c r="E115" s="157">
        <v>38.80473344396684</v>
      </c>
      <c r="F115" s="221">
        <v>1.9124805894470445</v>
      </c>
    </row>
    <row r="116" spans="1:6" ht="12.75">
      <c r="A116" s="7" t="s">
        <v>29</v>
      </c>
      <c r="B116" s="53">
        <v>190</v>
      </c>
      <c r="C116" s="53">
        <v>124150923</v>
      </c>
      <c r="D116" s="204">
        <f t="shared" si="4"/>
        <v>653425.9105263158</v>
      </c>
      <c r="E116" s="157">
        <v>39.09742573561052</v>
      </c>
      <c r="F116" s="221">
        <v>2.014283141253812</v>
      </c>
    </row>
    <row r="117" spans="1:6" ht="12.75">
      <c r="A117" s="7" t="s">
        <v>30</v>
      </c>
      <c r="B117" s="128">
        <v>407</v>
      </c>
      <c r="C117" s="140">
        <v>266488893</v>
      </c>
      <c r="D117" s="204">
        <f t="shared" si="4"/>
        <v>654763.8648648649</v>
      </c>
      <c r="E117" s="157">
        <v>41</v>
      </c>
      <c r="F117" s="130">
        <v>2.07</v>
      </c>
    </row>
    <row r="118" spans="1:6" ht="12.75">
      <c r="A118" s="7" t="s">
        <v>31</v>
      </c>
      <c r="B118" s="128">
        <v>616</v>
      </c>
      <c r="C118" s="140">
        <v>368827548</v>
      </c>
      <c r="D118" s="204">
        <f>C118/B118</f>
        <v>598746.0194805195</v>
      </c>
      <c r="E118" s="157">
        <v>42</v>
      </c>
      <c r="F118" s="130">
        <v>2.07</v>
      </c>
    </row>
    <row r="119" spans="1:6" ht="12.75">
      <c r="A119" s="272"/>
      <c r="B119" s="270"/>
      <c r="C119" s="159"/>
      <c r="D119" s="167"/>
      <c r="E119" s="160"/>
      <c r="F119" s="161"/>
    </row>
    <row r="120" spans="1:6" ht="12.75">
      <c r="A120" s="271" t="s">
        <v>0</v>
      </c>
      <c r="B120" s="86">
        <f>SUM(B107:B118)</f>
        <v>4481</v>
      </c>
      <c r="C120" s="86">
        <f>SUM(C107:C118)</f>
        <v>4599633276</v>
      </c>
      <c r="D120" s="100">
        <f>C120/B120</f>
        <v>1026474.7324257978</v>
      </c>
      <c r="E120" s="88">
        <f>(($C107*E107)+($C108*E108)+($C109*E109)+($C110*E110)+($C111*E111)+($C112*E112)+($C113*E113)+($C114*E114)+($C115*E115)+($C116*E116)+($C117*E117)+($C118*E118))/$C120</f>
        <v>48.767998358136936</v>
      </c>
      <c r="F120" s="89">
        <f>(($C107*F107)+($C108*F108)+($C109*F109)+($C110*F110)+($C111*F111)+($C112*F112)+($C113*F113)+($C114*F114)+($C115*F115)+($C116*F116)+($C117*F117)+($C118*F118))/$C120</f>
        <v>1.9566286025581836</v>
      </c>
    </row>
    <row r="121" spans="1:6" ht="12.75">
      <c r="A121" s="9"/>
      <c r="B121" s="159"/>
      <c r="C121" s="159"/>
      <c r="D121" s="165"/>
      <c r="E121" s="160"/>
      <c r="F121" s="161"/>
    </row>
    <row r="122" spans="1:6" ht="12.75">
      <c r="A122" s="9" t="s">
        <v>73</v>
      </c>
      <c r="B122" s="159"/>
      <c r="C122" s="159"/>
      <c r="D122" s="165"/>
      <c r="E122" s="160"/>
      <c r="F122" s="161"/>
    </row>
    <row r="123" spans="1:6" ht="12.75">
      <c r="A123" s="7" t="s">
        <v>20</v>
      </c>
      <c r="B123" s="128">
        <v>177</v>
      </c>
      <c r="C123" s="128">
        <v>117522503</v>
      </c>
      <c r="D123" s="205">
        <f aca="true" t="shared" si="5" ref="D123:D128">C123/B123</f>
        <v>663968.9435028249</v>
      </c>
      <c r="E123" s="157">
        <v>49.19756101518702</v>
      </c>
      <c r="F123" s="198">
        <v>1.9413835021876606</v>
      </c>
    </row>
    <row r="124" spans="1:6" ht="12.75">
      <c r="A124" s="7" t="s">
        <v>21</v>
      </c>
      <c r="B124" s="128">
        <v>117</v>
      </c>
      <c r="C124" s="128">
        <v>75452174</v>
      </c>
      <c r="D124" s="205">
        <f t="shared" si="5"/>
        <v>644890.3760683761</v>
      </c>
      <c r="E124" s="157">
        <v>52.43298352145559</v>
      </c>
      <c r="F124" s="198">
        <v>1.9581411764225647</v>
      </c>
    </row>
    <row r="125" spans="1:6" ht="12.75">
      <c r="A125" s="7" t="s">
        <v>22</v>
      </c>
      <c r="B125" s="128">
        <v>97</v>
      </c>
      <c r="C125" s="128">
        <v>59794991</v>
      </c>
      <c r="D125" s="205">
        <f t="shared" si="5"/>
        <v>616443.206185567</v>
      </c>
      <c r="E125" s="157">
        <v>49.026200137733944</v>
      </c>
      <c r="F125" s="198">
        <v>1.98</v>
      </c>
    </row>
    <row r="126" spans="1:6" ht="12.75">
      <c r="A126" s="7" t="s">
        <v>23</v>
      </c>
      <c r="B126" s="128">
        <v>88</v>
      </c>
      <c r="C126" s="128">
        <v>53037165</v>
      </c>
      <c r="D126" s="205">
        <f t="shared" si="5"/>
        <v>602695.0568181818</v>
      </c>
      <c r="E126" s="157">
        <v>49.45810621665016</v>
      </c>
      <c r="F126" s="198">
        <v>1.9429902307184022</v>
      </c>
    </row>
    <row r="127" spans="1:6" ht="12.75">
      <c r="A127" s="7" t="s">
        <v>24</v>
      </c>
      <c r="B127" s="128">
        <v>77</v>
      </c>
      <c r="C127" s="188">
        <v>50820894</v>
      </c>
      <c r="D127" s="205">
        <f t="shared" si="5"/>
        <v>660011.6103896104</v>
      </c>
      <c r="E127" s="157">
        <v>50.79645564676607</v>
      </c>
      <c r="F127" s="198">
        <v>1.9659173992492147</v>
      </c>
    </row>
    <row r="128" spans="1:6" ht="12.75">
      <c r="A128" s="7" t="s">
        <v>25</v>
      </c>
      <c r="B128" s="128">
        <v>79</v>
      </c>
      <c r="C128" s="128">
        <v>45282034</v>
      </c>
      <c r="D128" s="205">
        <f t="shared" si="5"/>
        <v>573190.3037974683</v>
      </c>
      <c r="E128" s="157">
        <v>45.09180236912503</v>
      </c>
      <c r="F128" s="198">
        <v>1.98</v>
      </c>
    </row>
    <row r="129" spans="1:6" ht="12.75">
      <c r="A129" s="7" t="s">
        <v>26</v>
      </c>
      <c r="B129" s="128">
        <v>111</v>
      </c>
      <c r="C129" s="128">
        <v>72731689</v>
      </c>
      <c r="D129" s="205">
        <f aca="true" t="shared" si="6" ref="D129:D134">C129/B129</f>
        <v>655240.4414414414</v>
      </c>
      <c r="E129" s="157">
        <v>49.82233018127766</v>
      </c>
      <c r="F129" s="130">
        <v>1.9229534672293946</v>
      </c>
    </row>
    <row r="130" spans="1:6" ht="12.75">
      <c r="A130" s="7" t="s">
        <v>27</v>
      </c>
      <c r="B130" s="128">
        <v>105</v>
      </c>
      <c r="C130" s="128">
        <v>72616650</v>
      </c>
      <c r="D130" s="205">
        <f t="shared" si="6"/>
        <v>691587.1428571428</v>
      </c>
      <c r="E130" s="157">
        <v>50.29858160628451</v>
      </c>
      <c r="F130" s="130">
        <v>1.9306194521504372</v>
      </c>
    </row>
    <row r="131" spans="1:6" ht="12.75">
      <c r="A131" s="7" t="s">
        <v>28</v>
      </c>
      <c r="B131" s="128">
        <v>279</v>
      </c>
      <c r="C131" s="128">
        <v>157987562</v>
      </c>
      <c r="D131" s="205">
        <f t="shared" si="6"/>
        <v>566263.6630824372</v>
      </c>
      <c r="E131" s="157">
        <v>51.001418731937896</v>
      </c>
      <c r="F131" s="130">
        <v>1.9609610176780865</v>
      </c>
    </row>
    <row r="132" spans="1:6" ht="12.75">
      <c r="A132" s="7" t="s">
        <v>29</v>
      </c>
      <c r="B132" s="128">
        <v>172</v>
      </c>
      <c r="C132" s="128">
        <v>105945714</v>
      </c>
      <c r="D132" s="205">
        <f t="shared" si="6"/>
        <v>615963.4534883721</v>
      </c>
      <c r="E132" s="157">
        <v>51.98662549010713</v>
      </c>
      <c r="F132" s="184">
        <v>1.9530968763870908</v>
      </c>
    </row>
    <row r="133" spans="1:6" ht="12.75">
      <c r="A133" s="7" t="s">
        <v>30</v>
      </c>
      <c r="B133" s="128">
        <v>137</v>
      </c>
      <c r="C133" s="128">
        <v>92248422</v>
      </c>
      <c r="D133" s="205">
        <f t="shared" si="6"/>
        <v>673346.1459854015</v>
      </c>
      <c r="E133" s="157">
        <v>52</v>
      </c>
      <c r="F133" s="130">
        <v>1.98</v>
      </c>
    </row>
    <row r="134" spans="1:6" ht="12.75">
      <c r="A134" s="7" t="s">
        <v>31</v>
      </c>
      <c r="B134" s="128">
        <v>166</v>
      </c>
      <c r="C134" s="128">
        <v>115175941</v>
      </c>
      <c r="D134" s="205">
        <f t="shared" si="6"/>
        <v>693830.969879518</v>
      </c>
      <c r="E134" s="157">
        <v>52</v>
      </c>
      <c r="F134" s="130">
        <v>1.94</v>
      </c>
    </row>
    <row r="135" spans="1:6" ht="12.75">
      <c r="A135" s="9"/>
      <c r="B135" s="159"/>
      <c r="C135" s="159"/>
      <c r="D135" s="206"/>
      <c r="E135" s="160"/>
      <c r="F135" s="161"/>
    </row>
    <row r="136" spans="1:6" ht="12.75">
      <c r="A136" s="29" t="s">
        <v>0</v>
      </c>
      <c r="B136" s="86">
        <f>SUM(B123:B135)</f>
        <v>1605</v>
      </c>
      <c r="C136" s="86">
        <f>SUM(C123:C135)</f>
        <v>1018615739</v>
      </c>
      <c r="D136" s="207">
        <f>C136/B136</f>
        <v>634651.5507788162</v>
      </c>
      <c r="E136" s="88">
        <f>(($C123*E123)+($C124*E124)+($C125*E125)+($C126*E126)+($C127*E127)+($C128*E128)+($C129*E129)+($C130*E130)+($C131*E131)+($C132*E132)+($C133*E133)+($C134*E134))/$C136</f>
        <v>50.60161888584366</v>
      </c>
      <c r="F136" s="89">
        <f>(($C123*F123)+($C124*F124)+($C125*F125)+($C126*F126)+($C127*F127)+($C128*F128)+($C129*F129)+($C130*F130)+($C131*F131)+($C132*F132)+($C133*F133)+($C134*F134))/$C136</f>
        <v>1.9534282937876337</v>
      </c>
    </row>
    <row r="137" spans="1:6" ht="12.75">
      <c r="A137" s="32"/>
      <c r="B137" s="90"/>
      <c r="C137" s="90"/>
      <c r="D137" s="101"/>
      <c r="E137" s="91"/>
      <c r="F137" s="92"/>
    </row>
    <row r="138" spans="1:6" ht="12.75">
      <c r="A138" s="9" t="s">
        <v>89</v>
      </c>
      <c r="B138" s="80"/>
      <c r="C138" s="80"/>
      <c r="D138" s="102"/>
      <c r="E138" s="82"/>
      <c r="F138" s="83"/>
    </row>
    <row r="139" spans="1:6" ht="12.75">
      <c r="A139" s="7" t="s">
        <v>20</v>
      </c>
      <c r="B139" s="128">
        <v>203</v>
      </c>
      <c r="C139" s="128">
        <v>182730459</v>
      </c>
      <c r="D139" s="127">
        <f aca="true" t="shared" si="7" ref="D139:D149">C139/B139</f>
        <v>900150.0443349754</v>
      </c>
      <c r="E139" s="157">
        <v>40.12478681509797</v>
      </c>
      <c r="F139" s="130">
        <v>1.8883500746856883</v>
      </c>
    </row>
    <row r="140" spans="1:6" ht="12.75">
      <c r="A140" s="7" t="s">
        <v>21</v>
      </c>
      <c r="B140" s="128">
        <v>155</v>
      </c>
      <c r="C140" s="128">
        <v>136704416</v>
      </c>
      <c r="D140" s="127">
        <f t="shared" si="7"/>
        <v>881963.9741935484</v>
      </c>
      <c r="E140" s="157">
        <v>36.8036372577752</v>
      </c>
      <c r="F140" s="130">
        <v>1.8801397592744922</v>
      </c>
    </row>
    <row r="141" spans="1:6" ht="12.75">
      <c r="A141" s="7" t="s">
        <v>22</v>
      </c>
      <c r="B141" s="128">
        <v>433</v>
      </c>
      <c r="C141" s="128">
        <v>336431451</v>
      </c>
      <c r="D141" s="127">
        <f t="shared" si="7"/>
        <v>776977.9468822171</v>
      </c>
      <c r="E141" s="157">
        <v>39.911218410433335</v>
      </c>
      <c r="F141" s="130">
        <v>1.914941385072825</v>
      </c>
    </row>
    <row r="142" spans="1:6" ht="12.75">
      <c r="A142" s="7" t="s">
        <v>23</v>
      </c>
      <c r="B142" s="128">
        <v>564</v>
      </c>
      <c r="C142" s="128">
        <v>436931941</v>
      </c>
      <c r="D142" s="127">
        <f t="shared" si="7"/>
        <v>774702.0230496454</v>
      </c>
      <c r="E142" s="157">
        <v>39.20079461757638</v>
      </c>
      <c r="F142" s="130">
        <v>1.8862206261775676</v>
      </c>
    </row>
    <row r="143" spans="1:6" ht="12.75">
      <c r="A143" s="7" t="s">
        <v>24</v>
      </c>
      <c r="B143" s="128">
        <v>295</v>
      </c>
      <c r="C143" s="188">
        <v>254296580</v>
      </c>
      <c r="D143" s="127">
        <f t="shared" si="7"/>
        <v>862022.3050847457</v>
      </c>
      <c r="E143" s="157">
        <v>43.1979795874565</v>
      </c>
      <c r="F143" s="197">
        <v>1.9000968932417415</v>
      </c>
    </row>
    <row r="144" spans="1:6" ht="12.75">
      <c r="A144" s="7" t="s">
        <v>25</v>
      </c>
      <c r="B144" s="181">
        <v>159</v>
      </c>
      <c r="C144" s="181">
        <v>122093840</v>
      </c>
      <c r="D144" s="127">
        <f t="shared" si="7"/>
        <v>767885.786163522</v>
      </c>
      <c r="E144" s="157">
        <v>39.61313881191713</v>
      </c>
      <c r="F144" s="174">
        <v>1.9075499889265508</v>
      </c>
    </row>
    <row r="145" spans="1:6" ht="12.75">
      <c r="A145" s="7" t="s">
        <v>26</v>
      </c>
      <c r="B145" s="80">
        <v>218</v>
      </c>
      <c r="C145" s="80">
        <v>161732346</v>
      </c>
      <c r="D145" s="127">
        <f t="shared" si="7"/>
        <v>741891.495412844</v>
      </c>
      <c r="E145" s="157">
        <v>38.87619462343049</v>
      </c>
      <c r="F145" s="83">
        <v>1.8923596689186704</v>
      </c>
    </row>
    <row r="146" spans="1:6" ht="12.75">
      <c r="A146" s="7" t="s">
        <v>27</v>
      </c>
      <c r="B146" s="181">
        <v>470</v>
      </c>
      <c r="C146" s="181">
        <v>374911008</v>
      </c>
      <c r="D146" s="127">
        <f t="shared" si="7"/>
        <v>797682.9957446809</v>
      </c>
      <c r="E146" s="157">
        <v>39.72069137271104</v>
      </c>
      <c r="F146" s="83">
        <v>1.8927970695114944</v>
      </c>
    </row>
    <row r="147" spans="1:6" ht="12.75">
      <c r="A147" s="7" t="s">
        <v>28</v>
      </c>
      <c r="B147" s="139">
        <v>352</v>
      </c>
      <c r="C147" s="140">
        <v>276877539</v>
      </c>
      <c r="D147" s="127">
        <f t="shared" si="7"/>
        <v>786583.9176136364</v>
      </c>
      <c r="E147" s="157">
        <v>41.78374427475679</v>
      </c>
      <c r="F147" s="130">
        <v>1.913052590011643</v>
      </c>
    </row>
    <row r="148" spans="1:6" ht="12.75">
      <c r="A148" s="149" t="s">
        <v>29</v>
      </c>
      <c r="B148" s="177">
        <v>267</v>
      </c>
      <c r="C148" s="136">
        <v>197085122</v>
      </c>
      <c r="D148" s="127">
        <f t="shared" si="7"/>
        <v>738146.5243445693</v>
      </c>
      <c r="E148" s="157">
        <v>39.169479464817236</v>
      </c>
      <c r="F148" s="83">
        <v>2.000082126290589</v>
      </c>
    </row>
    <row r="149" spans="1:6" ht="12.75">
      <c r="A149" s="149" t="s">
        <v>30</v>
      </c>
      <c r="B149" s="177">
        <v>470</v>
      </c>
      <c r="C149" s="136">
        <v>325780796</v>
      </c>
      <c r="D149" s="127">
        <f t="shared" si="7"/>
        <v>693150.629787234</v>
      </c>
      <c r="E149" s="157">
        <v>38</v>
      </c>
      <c r="F149" s="83">
        <v>2.04</v>
      </c>
    </row>
    <row r="150" spans="1:6" ht="12.75">
      <c r="A150" s="149" t="s">
        <v>31</v>
      </c>
      <c r="B150" s="177">
        <v>587</v>
      </c>
      <c r="C150" s="136">
        <v>386074389</v>
      </c>
      <c r="D150" s="127">
        <f>C150/B150</f>
        <v>657707.6473594549</v>
      </c>
      <c r="E150" s="157">
        <v>38</v>
      </c>
      <c r="F150" s="83">
        <v>2.05</v>
      </c>
    </row>
    <row r="151" spans="1:6" ht="12.75">
      <c r="A151" s="7"/>
      <c r="B151" s="80"/>
      <c r="C151" s="80"/>
      <c r="D151" s="99"/>
      <c r="E151" s="82"/>
      <c r="F151" s="85"/>
    </row>
    <row r="152" spans="1:6" ht="12.75">
      <c r="A152" s="29" t="s">
        <v>0</v>
      </c>
      <c r="B152" s="86">
        <f>SUM(B139:B151)</f>
        <v>4173</v>
      </c>
      <c r="C152" s="86">
        <f>SUM(C139:C151)</f>
        <v>3191649887</v>
      </c>
      <c r="D152" s="100">
        <f>C152/B152</f>
        <v>764833.42607237</v>
      </c>
      <c r="E152" s="88">
        <f>(($C139*E139)+($C140*E140)+($C141*E141)+($C142*E142)+($C143*E143)+($C144*E144)+($C145*E145)+($C146*E146)+($C147*E147)+($C148*E148)+($C149*E149)+($C150*E150))/$C152</f>
        <v>39.55909751419423</v>
      </c>
      <c r="F152" s="89">
        <f>(($C139*F139)+($C140*F140)+($C141*F141)+($C142*F142)+($C143*F143)+($C144*F144)+($C145*F145)+($C146*F146)+($C147*F147)+($C148*F148)+($C149*F149)+($C150*F150))/$C152</f>
        <v>1.9369814251872546</v>
      </c>
    </row>
    <row r="153" spans="1:6" ht="12.75">
      <c r="A153" s="9"/>
      <c r="B153" s="159"/>
      <c r="C153" s="159"/>
      <c r="D153" s="164"/>
      <c r="E153" s="160"/>
      <c r="F153" s="161"/>
    </row>
    <row r="154" spans="1:6" ht="12.75">
      <c r="A154" s="9" t="s">
        <v>76</v>
      </c>
      <c r="B154" s="159"/>
      <c r="C154" s="159"/>
      <c r="D154" s="165"/>
      <c r="E154" s="160"/>
      <c r="F154" s="161"/>
    </row>
    <row r="155" spans="1:6" ht="12.75">
      <c r="A155" s="7" t="s">
        <v>20</v>
      </c>
      <c r="B155" s="53">
        <v>0</v>
      </c>
      <c r="C155" s="53">
        <v>0</v>
      </c>
      <c r="D155" s="99">
        <v>0</v>
      </c>
      <c r="E155" s="157">
        <v>0</v>
      </c>
      <c r="F155" s="25">
        <v>0</v>
      </c>
    </row>
    <row r="156" spans="1:6" ht="12.75">
      <c r="A156" s="7" t="s">
        <v>21</v>
      </c>
      <c r="B156" s="139">
        <v>0</v>
      </c>
      <c r="C156" s="128">
        <v>0</v>
      </c>
      <c r="D156" s="99">
        <v>0</v>
      </c>
      <c r="E156" s="157">
        <v>0</v>
      </c>
      <c r="F156" s="130">
        <v>0</v>
      </c>
    </row>
    <row r="157" spans="1:6" ht="12.75">
      <c r="A157" s="7" t="s">
        <v>22</v>
      </c>
      <c r="B157" s="128">
        <v>0</v>
      </c>
      <c r="C157" s="128">
        <v>0</v>
      </c>
      <c r="D157" s="99">
        <v>0</v>
      </c>
      <c r="E157" s="157">
        <v>0</v>
      </c>
      <c r="F157" s="130">
        <v>0</v>
      </c>
    </row>
    <row r="158" spans="1:6" ht="12.75">
      <c r="A158" s="7" t="s">
        <v>23</v>
      </c>
      <c r="B158" s="128">
        <v>0</v>
      </c>
      <c r="C158" s="128">
        <v>0</v>
      </c>
      <c r="D158" s="99">
        <v>0</v>
      </c>
      <c r="E158" s="157">
        <v>0</v>
      </c>
      <c r="F158" s="130">
        <v>0</v>
      </c>
    </row>
    <row r="159" spans="1:6" ht="12.75">
      <c r="A159" s="7" t="s">
        <v>24</v>
      </c>
      <c r="B159" s="18">
        <v>7</v>
      </c>
      <c r="C159" s="18">
        <v>4395353</v>
      </c>
      <c r="D159" s="204">
        <f>C159/B159</f>
        <v>627907.5714285715</v>
      </c>
      <c r="E159" s="157">
        <v>45.06292714146054</v>
      </c>
      <c r="F159" s="213">
        <v>1.92</v>
      </c>
    </row>
    <row r="160" spans="1:6" ht="12.75">
      <c r="A160" s="7" t="s">
        <v>25</v>
      </c>
      <c r="B160" s="18">
        <v>0</v>
      </c>
      <c r="C160" s="18">
        <v>0</v>
      </c>
      <c r="D160" s="99">
        <v>0</v>
      </c>
      <c r="E160" s="157">
        <v>0</v>
      </c>
      <c r="F160" s="213">
        <v>0</v>
      </c>
    </row>
    <row r="161" spans="1:6" ht="12.75">
      <c r="A161" s="7" t="s">
        <v>26</v>
      </c>
      <c r="B161" s="18">
        <v>0</v>
      </c>
      <c r="C161" s="18">
        <v>0</v>
      </c>
      <c r="D161" s="99">
        <v>0</v>
      </c>
      <c r="E161" s="157">
        <v>0</v>
      </c>
      <c r="F161" s="213">
        <v>0</v>
      </c>
    </row>
    <row r="162" spans="1:6" ht="12.75">
      <c r="A162" s="7" t="s">
        <v>27</v>
      </c>
      <c r="B162" s="18">
        <v>0</v>
      </c>
      <c r="C162" s="18">
        <v>0</v>
      </c>
      <c r="D162" s="99">
        <v>0</v>
      </c>
      <c r="E162" s="157">
        <v>0</v>
      </c>
      <c r="F162" s="213">
        <v>0</v>
      </c>
    </row>
    <row r="163" spans="1:6" ht="12.75">
      <c r="A163" s="7" t="s">
        <v>28</v>
      </c>
      <c r="B163" s="18">
        <v>0</v>
      </c>
      <c r="C163" s="18">
        <v>0</v>
      </c>
      <c r="D163" s="99">
        <v>0</v>
      </c>
      <c r="E163" s="157">
        <v>0</v>
      </c>
      <c r="F163" s="213">
        <v>0</v>
      </c>
    </row>
    <row r="164" spans="1:6" ht="12.75">
      <c r="A164" s="7" t="s">
        <v>29</v>
      </c>
      <c r="B164" s="18">
        <v>1</v>
      </c>
      <c r="C164" s="18">
        <v>162152</v>
      </c>
      <c r="D164" s="204">
        <f>C164/B164</f>
        <v>162152</v>
      </c>
      <c r="E164" s="157">
        <v>14</v>
      </c>
      <c r="F164" s="213">
        <v>1.9199999999999997</v>
      </c>
    </row>
    <row r="165" spans="1:6" ht="12.75">
      <c r="A165" s="7" t="s">
        <v>30</v>
      </c>
      <c r="B165" s="18">
        <v>1</v>
      </c>
      <c r="C165" s="18">
        <v>272647</v>
      </c>
      <c r="D165" s="204">
        <f>C165/B165</f>
        <v>272647</v>
      </c>
      <c r="E165" s="157">
        <v>48</v>
      </c>
      <c r="F165" s="213">
        <v>1.92</v>
      </c>
    </row>
    <row r="166" spans="1:6" ht="12.75">
      <c r="A166" s="7" t="s">
        <v>31</v>
      </c>
      <c r="B166" s="128">
        <v>0</v>
      </c>
      <c r="C166" s="128">
        <v>0</v>
      </c>
      <c r="D166" s="99">
        <v>0</v>
      </c>
      <c r="E166" s="157">
        <v>0</v>
      </c>
      <c r="F166" s="130">
        <v>0</v>
      </c>
    </row>
    <row r="167" spans="1:6" ht="12.75">
      <c r="A167" s="9"/>
      <c r="B167" s="159"/>
      <c r="C167" s="159"/>
      <c r="D167" s="165"/>
      <c r="E167" s="161"/>
      <c r="F167" s="161"/>
    </row>
    <row r="168" spans="1:6" ht="12.75">
      <c r="A168" s="29" t="s">
        <v>0</v>
      </c>
      <c r="B168" s="86">
        <f>SUM(B155:B167)</f>
        <v>9</v>
      </c>
      <c r="C168" s="86">
        <f>SUM(C155:C167)</f>
        <v>4830152</v>
      </c>
      <c r="D168" s="100">
        <f>C168/B168</f>
        <v>536683.5555555555</v>
      </c>
      <c r="E168" s="88">
        <f>(($C155*E155)+($C156*E156)+($C157*E157)+($C158*E158)+($C159*E159)+($C160*E160)+($C161*E161)+($C162*E162)+($C163*E163)+($C164*E164)+($C165*E165)+($C166*E166))/$C168</f>
        <v>44.18590884924532</v>
      </c>
      <c r="F168" s="89">
        <f>(($C155*F155)+($C156*F156)+($C157*F157)+($C158*F158)+($C159*F159)+($C160*F160)+($C161*F161)+($C162*F162)+($C163*F163)+($C164*F164)+($C165*F165)+($C166*F166))/$C168</f>
        <v>1.92</v>
      </c>
    </row>
    <row r="169" spans="1:6" ht="12.75">
      <c r="A169" s="236"/>
      <c r="B169" s="237"/>
      <c r="C169" s="237"/>
      <c r="D169" s="164"/>
      <c r="E169" s="226"/>
      <c r="F169" s="168"/>
    </row>
    <row r="170" spans="1:6" ht="12.75">
      <c r="A170" s="240" t="s">
        <v>86</v>
      </c>
      <c r="B170" s="241"/>
      <c r="C170" s="241"/>
      <c r="D170" s="165"/>
      <c r="E170" s="242"/>
      <c r="F170" s="169"/>
    </row>
    <row r="171" spans="1:6" ht="12.75">
      <c r="A171" s="7" t="s">
        <v>20</v>
      </c>
      <c r="B171" s="209">
        <v>283</v>
      </c>
      <c r="C171" s="128">
        <v>218363275</v>
      </c>
      <c r="D171" s="99">
        <f aca="true" t="shared" si="8" ref="D171:D178">C171/B171</f>
        <v>771601.6784452297</v>
      </c>
      <c r="E171" s="157">
        <v>56.46377822003265</v>
      </c>
      <c r="F171" s="130">
        <v>1.7857045870007227</v>
      </c>
    </row>
    <row r="172" spans="1:6" ht="12.75">
      <c r="A172" s="7" t="s">
        <v>21</v>
      </c>
      <c r="B172" s="209">
        <v>196</v>
      </c>
      <c r="C172" s="128">
        <v>135845369</v>
      </c>
      <c r="D172" s="99">
        <f t="shared" si="8"/>
        <v>693088.6173469388</v>
      </c>
      <c r="E172" s="157">
        <v>53.133877666451774</v>
      </c>
      <c r="F172" s="130">
        <v>1.8</v>
      </c>
    </row>
    <row r="173" spans="1:6" ht="12.75">
      <c r="A173" s="7" t="s">
        <v>22</v>
      </c>
      <c r="B173" s="201">
        <v>795</v>
      </c>
      <c r="C173" s="201">
        <v>638069528</v>
      </c>
      <c r="D173" s="99">
        <f t="shared" si="8"/>
        <v>802603.1798742139</v>
      </c>
      <c r="E173" s="157">
        <v>56.8310013998976</v>
      </c>
      <c r="F173" s="198">
        <v>1.352274148092524</v>
      </c>
    </row>
    <row r="174" spans="1:6" ht="12.75">
      <c r="A174" s="7" t="s">
        <v>23</v>
      </c>
      <c r="B174" s="209">
        <v>509</v>
      </c>
      <c r="C174" s="128">
        <v>452162397</v>
      </c>
      <c r="D174" s="99">
        <f t="shared" si="8"/>
        <v>888334.768172888</v>
      </c>
      <c r="E174" s="157">
        <v>55.46587522845249</v>
      </c>
      <c r="F174" s="130">
        <v>1.2735406750331777</v>
      </c>
    </row>
    <row r="175" spans="1:6" ht="12.75">
      <c r="A175" s="7" t="s">
        <v>24</v>
      </c>
      <c r="B175" s="128">
        <v>145</v>
      </c>
      <c r="C175" s="128">
        <v>94898112</v>
      </c>
      <c r="D175" s="99">
        <f t="shared" si="8"/>
        <v>654469.7379310345</v>
      </c>
      <c r="E175" s="157">
        <v>54.896821329806855</v>
      </c>
      <c r="F175" s="184">
        <v>1.8</v>
      </c>
    </row>
    <row r="176" spans="1:6" ht="12.75">
      <c r="A176" s="7" t="s">
        <v>25</v>
      </c>
      <c r="B176" s="201">
        <v>163</v>
      </c>
      <c r="C176" s="201">
        <v>118031787</v>
      </c>
      <c r="D176" s="99">
        <f t="shared" si="8"/>
        <v>724121.3926380369</v>
      </c>
      <c r="E176" s="157">
        <v>57.0557219980072</v>
      </c>
      <c r="F176" s="198">
        <v>1.8</v>
      </c>
    </row>
    <row r="177" spans="1:6" ht="12.75">
      <c r="A177" s="7" t="s">
        <v>26</v>
      </c>
      <c r="B177" s="80">
        <v>197</v>
      </c>
      <c r="C177" s="80">
        <v>117471945</v>
      </c>
      <c r="D177" s="99">
        <f t="shared" si="8"/>
        <v>596304.2893401015</v>
      </c>
      <c r="E177" s="157">
        <v>55.51249282541461</v>
      </c>
      <c r="F177" s="83">
        <v>1.8</v>
      </c>
    </row>
    <row r="178" spans="1:6" ht="12.75">
      <c r="A178" s="7" t="s">
        <v>27</v>
      </c>
      <c r="B178" s="80">
        <v>256</v>
      </c>
      <c r="C178" s="80">
        <v>156533612</v>
      </c>
      <c r="D178" s="99">
        <f t="shared" si="8"/>
        <v>611459.421875</v>
      </c>
      <c r="E178" s="157">
        <v>54.88473560553883</v>
      </c>
      <c r="F178" s="83">
        <v>1.7935766134368643</v>
      </c>
    </row>
    <row r="179" spans="1:6" ht="12.75">
      <c r="A179" s="7" t="s">
        <v>28</v>
      </c>
      <c r="B179" s="145">
        <v>413</v>
      </c>
      <c r="C179" s="144">
        <v>307590396</v>
      </c>
      <c r="D179" s="99">
        <f>C179/B179</f>
        <v>744770.9346246973</v>
      </c>
      <c r="E179" s="157">
        <v>55.27685298080633</v>
      </c>
      <c r="F179" s="186">
        <v>1.6820582460578508</v>
      </c>
    </row>
    <row r="180" spans="1:6" ht="12.75">
      <c r="A180" s="7" t="s">
        <v>29</v>
      </c>
      <c r="B180" s="80">
        <v>236</v>
      </c>
      <c r="C180" s="80">
        <v>191042523</v>
      </c>
      <c r="D180" s="99">
        <f>C180/B180</f>
        <v>809502.216101695</v>
      </c>
      <c r="E180" s="157">
        <v>54.246620235433134</v>
      </c>
      <c r="F180" s="83">
        <v>1.7325817990793593</v>
      </c>
    </row>
    <row r="181" spans="1:6" ht="12.75">
      <c r="A181" s="7" t="s">
        <v>30</v>
      </c>
      <c r="B181" s="139">
        <v>299</v>
      </c>
      <c r="C181" s="140">
        <v>187328006</v>
      </c>
      <c r="D181" s="99">
        <f>C181/B181</f>
        <v>626515.0702341137</v>
      </c>
      <c r="E181" s="157">
        <v>55</v>
      </c>
      <c r="F181" s="130">
        <v>1.71</v>
      </c>
    </row>
    <row r="182" spans="1:6" ht="12.75">
      <c r="A182" s="7" t="s">
        <v>31</v>
      </c>
      <c r="B182" s="139">
        <v>458</v>
      </c>
      <c r="C182" s="140">
        <v>301603617</v>
      </c>
      <c r="D182" s="99">
        <f>C182/B182</f>
        <v>658523.1812227074</v>
      </c>
      <c r="E182" s="157">
        <v>56</v>
      </c>
      <c r="F182" s="130">
        <v>1.67</v>
      </c>
    </row>
    <row r="183" spans="1:6" ht="12.75">
      <c r="A183" s="250"/>
      <c r="B183" s="251"/>
      <c r="C183" s="251"/>
      <c r="D183" s="252"/>
      <c r="E183" s="84"/>
      <c r="F183" s="249"/>
    </row>
    <row r="184" spans="1:6" ht="12.75">
      <c r="A184" s="29" t="s">
        <v>0</v>
      </c>
      <c r="B184" s="86">
        <f>SUM(B171:B182)</f>
        <v>3950</v>
      </c>
      <c r="C184" s="86">
        <f>SUM(C171:C182)</f>
        <v>2918940567</v>
      </c>
      <c r="D184" s="100">
        <f>C184/B184</f>
        <v>738972.295443038</v>
      </c>
      <c r="E184" s="88">
        <f>(($C171*E171)+($C172*E172)+($C173*E173)+($C174*E174)+($C175*E175)+($C176*E176)+($C177*E177)+($C178*E178)+($C179*E179)+($C180*E180)+($C181*E181)+($C182*E182))/$C184</f>
        <v>55.6724809786098</v>
      </c>
      <c r="F184" s="89">
        <f>(($C171*F171)+($C172*F172)+($C173*F173)+($C174*F174)+($C175*F175)+($C176*F176)+($C177*F177)+($C178*F178)+($C179*F179)+($C180*F180)+($C181*F181)+($C182*F182))/$C184</f>
        <v>1.5831138138586152</v>
      </c>
    </row>
    <row r="185" spans="1:6" ht="12.75">
      <c r="A185" s="149"/>
      <c r="B185" s="135"/>
      <c r="C185" s="135"/>
      <c r="D185" s="102"/>
      <c r="E185" s="175"/>
      <c r="F185" s="171"/>
    </row>
    <row r="186" spans="1:6" ht="12.75">
      <c r="A186" s="9" t="s">
        <v>56</v>
      </c>
      <c r="B186" s="80"/>
      <c r="C186" s="80"/>
      <c r="D186" s="102"/>
      <c r="E186" s="157"/>
      <c r="F186" s="83"/>
    </row>
    <row r="187" spans="1:6" ht="12.75">
      <c r="A187" s="7" t="s">
        <v>20</v>
      </c>
      <c r="B187" s="139">
        <v>0</v>
      </c>
      <c r="C187" s="128">
        <v>0</v>
      </c>
      <c r="D187" s="99">
        <v>0</v>
      </c>
      <c r="E187" s="157">
        <v>0</v>
      </c>
      <c r="F187" s="197">
        <v>0</v>
      </c>
    </row>
    <row r="188" spans="1:6" ht="12.75">
      <c r="A188" s="7" t="s">
        <v>21</v>
      </c>
      <c r="B188" s="128">
        <v>0</v>
      </c>
      <c r="C188" s="188">
        <v>0</v>
      </c>
      <c r="D188" s="99">
        <v>0</v>
      </c>
      <c r="E188" s="157">
        <v>0</v>
      </c>
      <c r="F188" s="130">
        <v>0</v>
      </c>
    </row>
    <row r="189" spans="1:6" ht="12.75">
      <c r="A189" s="7" t="s">
        <v>22</v>
      </c>
      <c r="B189" s="128">
        <v>0</v>
      </c>
      <c r="C189" s="128">
        <v>0</v>
      </c>
      <c r="D189" s="99">
        <v>0</v>
      </c>
      <c r="E189" s="157">
        <v>0</v>
      </c>
      <c r="F189" s="198">
        <v>0</v>
      </c>
    </row>
    <row r="190" spans="1:6" ht="12.75">
      <c r="A190" s="7" t="s">
        <v>23</v>
      </c>
      <c r="B190" s="128">
        <v>0</v>
      </c>
      <c r="C190" s="128">
        <v>0</v>
      </c>
      <c r="D190" s="99">
        <v>0</v>
      </c>
      <c r="E190" s="157">
        <v>0</v>
      </c>
      <c r="F190" s="198">
        <v>0</v>
      </c>
    </row>
    <row r="191" spans="1:6" ht="12.75">
      <c r="A191" s="7" t="s">
        <v>24</v>
      </c>
      <c r="B191" s="128">
        <v>0</v>
      </c>
      <c r="C191" s="128">
        <v>0</v>
      </c>
      <c r="D191" s="99">
        <v>0</v>
      </c>
      <c r="E191" s="157">
        <v>0</v>
      </c>
      <c r="F191" s="130">
        <v>0</v>
      </c>
    </row>
    <row r="192" spans="1:6" ht="12.75">
      <c r="A192" s="7" t="s">
        <v>25</v>
      </c>
      <c r="B192" s="128">
        <v>0</v>
      </c>
      <c r="C192" s="128">
        <v>0</v>
      </c>
      <c r="D192" s="99">
        <v>0</v>
      </c>
      <c r="E192" s="157">
        <v>0</v>
      </c>
      <c r="F192" s="198">
        <v>0</v>
      </c>
    </row>
    <row r="193" spans="1:6" ht="12.75">
      <c r="A193" s="7" t="s">
        <v>26</v>
      </c>
      <c r="B193" s="80">
        <v>0</v>
      </c>
      <c r="C193" s="80">
        <v>0</v>
      </c>
      <c r="D193" s="99">
        <v>0</v>
      </c>
      <c r="E193" s="157">
        <v>0</v>
      </c>
      <c r="F193" s="171">
        <v>0</v>
      </c>
    </row>
    <row r="194" spans="1:6" ht="12.75">
      <c r="A194" s="7" t="s">
        <v>27</v>
      </c>
      <c r="B194" s="128">
        <v>0</v>
      </c>
      <c r="C194" s="128">
        <v>0</v>
      </c>
      <c r="D194" s="99">
        <v>0</v>
      </c>
      <c r="E194" s="157">
        <v>0</v>
      </c>
      <c r="F194" s="184">
        <v>0</v>
      </c>
    </row>
    <row r="195" spans="1:6" ht="12.75">
      <c r="A195" s="149" t="s">
        <v>28</v>
      </c>
      <c r="B195" s="128">
        <v>0</v>
      </c>
      <c r="C195" s="128">
        <v>0</v>
      </c>
      <c r="D195" s="99">
        <v>0</v>
      </c>
      <c r="E195" s="157">
        <v>0</v>
      </c>
      <c r="F195" s="184">
        <v>0</v>
      </c>
    </row>
    <row r="196" spans="1:6" ht="12.75">
      <c r="A196" s="7" t="s">
        <v>29</v>
      </c>
      <c r="B196" s="81">
        <v>0</v>
      </c>
      <c r="C196" s="81">
        <v>0</v>
      </c>
      <c r="D196" s="99">
        <v>0</v>
      </c>
      <c r="E196" s="157">
        <v>0</v>
      </c>
      <c r="F196" s="171">
        <v>0</v>
      </c>
    </row>
    <row r="197" spans="1:6" ht="12.75">
      <c r="A197" s="7" t="s">
        <v>30</v>
      </c>
      <c r="B197" s="81">
        <v>0</v>
      </c>
      <c r="C197" s="81">
        <v>0</v>
      </c>
      <c r="D197" s="99">
        <v>0</v>
      </c>
      <c r="E197" s="157">
        <v>0</v>
      </c>
      <c r="F197" s="171">
        <v>0</v>
      </c>
    </row>
    <row r="198" spans="1:6" ht="12.75">
      <c r="A198" s="7" t="s">
        <v>31</v>
      </c>
      <c r="B198" s="81">
        <v>0</v>
      </c>
      <c r="C198" s="81">
        <v>0</v>
      </c>
      <c r="D198" s="99">
        <v>0</v>
      </c>
      <c r="E198" s="157">
        <v>0</v>
      </c>
      <c r="F198" s="171">
        <v>0</v>
      </c>
    </row>
    <row r="199" spans="1:6" ht="12.75">
      <c r="A199" s="7"/>
      <c r="B199" s="80"/>
      <c r="C199" s="80"/>
      <c r="D199" s="99"/>
      <c r="E199" s="82"/>
      <c r="F199" s="85"/>
    </row>
    <row r="200" spans="1:6" ht="12.75">
      <c r="A200" s="29" t="s">
        <v>0</v>
      </c>
      <c r="B200" s="86">
        <f>SUM(B187:B199)</f>
        <v>0</v>
      </c>
      <c r="C200" s="86">
        <v>0</v>
      </c>
      <c r="D200" s="100">
        <v>0</v>
      </c>
      <c r="E200" s="88">
        <v>0</v>
      </c>
      <c r="F200" s="89">
        <v>0</v>
      </c>
    </row>
    <row r="201" spans="1:6" ht="12.75">
      <c r="A201" s="32"/>
      <c r="B201" s="90"/>
      <c r="C201" s="90"/>
      <c r="D201" s="101"/>
      <c r="E201" s="91"/>
      <c r="F201" s="92"/>
    </row>
    <row r="202" spans="1:6" ht="12.75">
      <c r="A202" s="9" t="s">
        <v>1</v>
      </c>
      <c r="B202" s="80"/>
      <c r="C202" s="80"/>
      <c r="D202" s="102"/>
      <c r="E202" s="82"/>
      <c r="F202" s="83"/>
    </row>
    <row r="203" spans="1:6" ht="12.75">
      <c r="A203" s="7" t="s">
        <v>20</v>
      </c>
      <c r="B203" s="128">
        <v>867</v>
      </c>
      <c r="C203" s="128">
        <v>682348653</v>
      </c>
      <c r="D203" s="127">
        <f aca="true" t="shared" si="9" ref="D203:D213">C203/B203</f>
        <v>787022.6678200692</v>
      </c>
      <c r="E203" s="157">
        <v>47.19358834874112</v>
      </c>
      <c r="F203" s="130">
        <v>2.2520125018111528</v>
      </c>
    </row>
    <row r="204" spans="1:6" ht="12.75">
      <c r="A204" s="7" t="s">
        <v>21</v>
      </c>
      <c r="B204" s="128">
        <v>695</v>
      </c>
      <c r="C204" s="128">
        <v>551268991</v>
      </c>
      <c r="D204" s="127">
        <f t="shared" si="9"/>
        <v>793192.7928057554</v>
      </c>
      <c r="E204" s="157">
        <v>48.10624480780926</v>
      </c>
      <c r="F204" s="130">
        <v>2.294931406363104</v>
      </c>
    </row>
    <row r="205" spans="1:6" ht="12.75">
      <c r="A205" s="7" t="s">
        <v>22</v>
      </c>
      <c r="B205" s="128">
        <v>1685</v>
      </c>
      <c r="C205" s="128">
        <v>1529819518</v>
      </c>
      <c r="D205" s="127">
        <f t="shared" si="9"/>
        <v>907904.7584569732</v>
      </c>
      <c r="E205" s="157">
        <v>52.51428078066919</v>
      </c>
      <c r="F205" s="198">
        <v>2.369677273361864</v>
      </c>
    </row>
    <row r="206" spans="1:6" ht="12.75">
      <c r="A206" s="7" t="s">
        <v>23</v>
      </c>
      <c r="B206" s="128">
        <v>994</v>
      </c>
      <c r="C206" s="128">
        <v>814181886</v>
      </c>
      <c r="D206" s="127">
        <f t="shared" si="9"/>
        <v>819096.4647887324</v>
      </c>
      <c r="E206" s="157">
        <v>49.44923986923482</v>
      </c>
      <c r="F206" s="130">
        <v>2.2954150843144667</v>
      </c>
    </row>
    <row r="207" spans="1:6" ht="12.75">
      <c r="A207" s="7" t="s">
        <v>24</v>
      </c>
      <c r="B207" s="128">
        <v>591</v>
      </c>
      <c r="C207" s="127">
        <v>471357819</v>
      </c>
      <c r="D207" s="127">
        <f t="shared" si="9"/>
        <v>797559.7614213198</v>
      </c>
      <c r="E207" s="157">
        <v>47.77718039721327</v>
      </c>
      <c r="F207" s="198">
        <v>2.2720625174354</v>
      </c>
    </row>
    <row r="208" spans="1:6" ht="12.75">
      <c r="A208" s="7" t="s">
        <v>25</v>
      </c>
      <c r="B208" s="128">
        <v>961</v>
      </c>
      <c r="C208" s="181">
        <v>814840514</v>
      </c>
      <c r="D208" s="127">
        <f t="shared" si="9"/>
        <v>847908.9635796046</v>
      </c>
      <c r="E208" s="157">
        <v>50.219794147348935</v>
      </c>
      <c r="F208" s="198">
        <v>2.328677741629816</v>
      </c>
    </row>
    <row r="209" spans="1:6" ht="12.75">
      <c r="A209" s="7" t="s">
        <v>26</v>
      </c>
      <c r="B209" s="80">
        <v>722</v>
      </c>
      <c r="C209" s="80">
        <v>619900729</v>
      </c>
      <c r="D209" s="127">
        <f t="shared" si="9"/>
        <v>858588.2673130194</v>
      </c>
      <c r="E209" s="157">
        <v>48.35698397767169</v>
      </c>
      <c r="F209" s="171">
        <v>2.234253811145301</v>
      </c>
    </row>
    <row r="210" spans="1:6" ht="12.75">
      <c r="A210" s="7" t="s">
        <v>27</v>
      </c>
      <c r="B210" s="80">
        <v>926</v>
      </c>
      <c r="C210" s="80">
        <v>815850666</v>
      </c>
      <c r="D210" s="127">
        <f t="shared" si="9"/>
        <v>881048.2354211663</v>
      </c>
      <c r="E210" s="157">
        <v>49.390886520401516</v>
      </c>
      <c r="F210" s="171">
        <v>2.218756662239457</v>
      </c>
    </row>
    <row r="211" spans="1:6" ht="12.75">
      <c r="A211" s="7" t="s">
        <v>28</v>
      </c>
      <c r="B211" s="135">
        <v>715</v>
      </c>
      <c r="C211" s="136">
        <v>609888783</v>
      </c>
      <c r="D211" s="127">
        <f t="shared" si="9"/>
        <v>852991.3048951048</v>
      </c>
      <c r="E211" s="157">
        <v>48.39957023115147</v>
      </c>
      <c r="F211" s="172">
        <v>2.2659015171623516</v>
      </c>
    </row>
    <row r="212" spans="1:6" ht="12.75">
      <c r="A212" s="7" t="s">
        <v>29</v>
      </c>
      <c r="B212" s="80">
        <v>701</v>
      </c>
      <c r="C212" s="80">
        <v>585263223</v>
      </c>
      <c r="D212" s="127">
        <f t="shared" si="9"/>
        <v>834897.607703281</v>
      </c>
      <c r="E212" s="157">
        <v>46.85966074106112</v>
      </c>
      <c r="F212" s="171">
        <v>2.107343047318045</v>
      </c>
    </row>
    <row r="213" spans="1:6" ht="12.75">
      <c r="A213" s="7" t="s">
        <v>30</v>
      </c>
      <c r="B213" s="128">
        <v>1001</v>
      </c>
      <c r="C213" s="140">
        <v>840615333</v>
      </c>
      <c r="D213" s="99">
        <f t="shared" si="9"/>
        <v>839775.5574425574</v>
      </c>
      <c r="E213" s="157">
        <v>47</v>
      </c>
      <c r="F213" s="184">
        <v>2.18</v>
      </c>
    </row>
    <row r="214" spans="1:6" ht="12.75">
      <c r="A214" s="7" t="s">
        <v>31</v>
      </c>
      <c r="B214" s="128">
        <v>932</v>
      </c>
      <c r="C214" s="140">
        <v>750353033</v>
      </c>
      <c r="D214" s="99">
        <f>C214/B214</f>
        <v>805099.8208154506</v>
      </c>
      <c r="E214" s="157">
        <v>47</v>
      </c>
      <c r="F214" s="184">
        <v>2.22</v>
      </c>
    </row>
    <row r="215" spans="1:6" ht="12.75">
      <c r="A215" s="7"/>
      <c r="B215" s="80"/>
      <c r="C215" s="80"/>
      <c r="D215" s="99"/>
      <c r="E215" s="82"/>
      <c r="F215" s="85"/>
    </row>
    <row r="216" spans="1:6" ht="12.75">
      <c r="A216" s="29" t="s">
        <v>0</v>
      </c>
      <c r="B216" s="86">
        <f>SUM(B203:B215)</f>
        <v>10790</v>
      </c>
      <c r="C216" s="86">
        <f>SUM(C203:C215)</f>
        <v>9085689148</v>
      </c>
      <c r="D216" s="100">
        <f>C216/B216</f>
        <v>842047.1870250232</v>
      </c>
      <c r="E216" s="88">
        <f>(($C203*E203)+($C204*E204)+($C205*E205)+($C206*E206)+($C207*E207)+($C208*E208)+($C209*E209)+($C210*E210)+($C211*E211)+($C212*E212)+($C213*E213)+($C214*E214))/$C216</f>
        <v>48.95088245825599</v>
      </c>
      <c r="F216" s="89">
        <f>(($C203*F203)+($C204*F204)+($C205*F205)+($C206*F206)+($C207*F207)+($C208*F208)+($C209*F209)+($C210*F210)+($C211*F211)+($C212*F212)+($C213*F213)+($C214*F214))/$C216</f>
        <v>2.2643427855473885</v>
      </c>
    </row>
    <row r="217" spans="1:6" ht="12.75">
      <c r="A217" s="32"/>
      <c r="B217" s="90"/>
      <c r="C217" s="90"/>
      <c r="D217" s="101"/>
      <c r="E217" s="91"/>
      <c r="F217" s="92"/>
    </row>
    <row r="218" spans="1:6" ht="12.75">
      <c r="A218" s="9" t="s">
        <v>2</v>
      </c>
      <c r="B218" s="80"/>
      <c r="C218" s="80"/>
      <c r="D218" s="102"/>
      <c r="E218" s="82"/>
      <c r="F218" s="83"/>
    </row>
    <row r="219" spans="1:6" ht="12.75">
      <c r="A219" s="7" t="s">
        <v>20</v>
      </c>
      <c r="B219" s="128">
        <v>363</v>
      </c>
      <c r="C219" s="128">
        <v>1345942731</v>
      </c>
      <c r="D219" s="99">
        <f aca="true" t="shared" si="10" ref="D219:D229">C219/B219</f>
        <v>3707831.214876033</v>
      </c>
      <c r="E219" s="157">
        <v>48.63976285852834</v>
      </c>
      <c r="F219" s="198">
        <v>1.1971495944280268</v>
      </c>
    </row>
    <row r="220" spans="1:6" ht="12.75">
      <c r="A220" s="7" t="s">
        <v>21</v>
      </c>
      <c r="B220" s="128">
        <v>298</v>
      </c>
      <c r="C220" s="128">
        <v>1225259450</v>
      </c>
      <c r="D220" s="99">
        <f t="shared" si="10"/>
        <v>4111608.8926174496</v>
      </c>
      <c r="E220" s="157">
        <v>47.60398324207987</v>
      </c>
      <c r="F220" s="198">
        <v>1.1581357780998962</v>
      </c>
    </row>
    <row r="221" spans="1:6" ht="12.75">
      <c r="A221" s="7" t="s">
        <v>22</v>
      </c>
      <c r="B221" s="139">
        <v>510</v>
      </c>
      <c r="C221" s="188">
        <v>1855619464</v>
      </c>
      <c r="D221" s="99">
        <f t="shared" si="10"/>
        <v>3638469.537254902</v>
      </c>
      <c r="E221" s="157">
        <v>51.041161376824185</v>
      </c>
      <c r="F221" s="198">
        <v>1.2413487606691738</v>
      </c>
    </row>
    <row r="222" spans="1:6" ht="12.75">
      <c r="A222" s="7" t="s">
        <v>23</v>
      </c>
      <c r="B222" s="128">
        <v>402</v>
      </c>
      <c r="C222" s="188">
        <v>1901891497</v>
      </c>
      <c r="D222" s="99">
        <f t="shared" si="10"/>
        <v>4731073.375621891</v>
      </c>
      <c r="E222" s="157">
        <v>48.470956734604925</v>
      </c>
      <c r="F222" s="198">
        <v>1.0883479390622668</v>
      </c>
    </row>
    <row r="223" spans="1:6" ht="12.75">
      <c r="A223" s="7" t="s">
        <v>24</v>
      </c>
      <c r="B223" s="128">
        <v>351</v>
      </c>
      <c r="C223" s="128">
        <v>1496329300</v>
      </c>
      <c r="D223" s="99">
        <f t="shared" si="10"/>
        <v>4263046.438746438</v>
      </c>
      <c r="E223" s="157">
        <v>48.9571042336737</v>
      </c>
      <c r="F223" s="198">
        <v>1.0985061440152248</v>
      </c>
    </row>
    <row r="224" spans="1:6" ht="12.75">
      <c r="A224" s="7" t="s">
        <v>25</v>
      </c>
      <c r="B224" s="128">
        <v>511</v>
      </c>
      <c r="C224" s="128">
        <v>2048220181</v>
      </c>
      <c r="D224" s="99">
        <f t="shared" si="10"/>
        <v>4008258.671232877</v>
      </c>
      <c r="E224" s="157">
        <v>50.37423283009826</v>
      </c>
      <c r="F224" s="198">
        <v>1.1229250879546926</v>
      </c>
    </row>
    <row r="225" spans="1:6" ht="12.75">
      <c r="A225" s="7" t="s">
        <v>26</v>
      </c>
      <c r="B225" s="80">
        <v>420</v>
      </c>
      <c r="C225" s="80">
        <v>1664701410</v>
      </c>
      <c r="D225" s="99">
        <f t="shared" si="10"/>
        <v>3963574.785714286</v>
      </c>
      <c r="E225" s="157">
        <v>48.771442966459674</v>
      </c>
      <c r="F225" s="83">
        <v>1.1183758023128005</v>
      </c>
    </row>
    <row r="226" spans="1:6" ht="12.75">
      <c r="A226" s="7" t="s">
        <v>27</v>
      </c>
      <c r="B226" s="128">
        <v>472</v>
      </c>
      <c r="C226" s="128">
        <v>2126932433</v>
      </c>
      <c r="D226" s="99">
        <f t="shared" si="10"/>
        <v>4506212.781779661</v>
      </c>
      <c r="E226" s="157">
        <v>49.17859402870839</v>
      </c>
      <c r="F226" s="83">
        <v>1.1155472406913074</v>
      </c>
    </row>
    <row r="227" spans="1:6" ht="12.75">
      <c r="A227" s="7" t="s">
        <v>28</v>
      </c>
      <c r="B227" s="145">
        <v>573</v>
      </c>
      <c r="C227" s="144">
        <v>1898076819</v>
      </c>
      <c r="D227" s="99">
        <f t="shared" si="10"/>
        <v>3312524.9895287957</v>
      </c>
      <c r="E227" s="157">
        <v>50.67514236788116</v>
      </c>
      <c r="F227" s="173">
        <v>1.2115888698338289</v>
      </c>
    </row>
    <row r="228" spans="1:6" ht="12.75">
      <c r="A228" s="149" t="s">
        <v>29</v>
      </c>
      <c r="B228" s="177">
        <v>446</v>
      </c>
      <c r="C228" s="136">
        <v>1678817055</v>
      </c>
      <c r="D228" s="99">
        <f t="shared" si="10"/>
        <v>3764163.8004484307</v>
      </c>
      <c r="E228" s="157">
        <v>50.39948942679761</v>
      </c>
      <c r="F228" s="83">
        <v>1.2358450812438275</v>
      </c>
    </row>
    <row r="229" spans="1:6" ht="12.75">
      <c r="A229" s="149" t="s">
        <v>30</v>
      </c>
      <c r="B229" s="188">
        <v>472</v>
      </c>
      <c r="C229" s="248">
        <v>1724724299</v>
      </c>
      <c r="D229" s="99">
        <f t="shared" si="10"/>
        <v>3654076.904661017</v>
      </c>
      <c r="E229" s="157">
        <v>50</v>
      </c>
      <c r="F229" s="198">
        <v>1.27</v>
      </c>
    </row>
    <row r="230" spans="1:6" ht="12.75">
      <c r="A230" s="149" t="s">
        <v>31</v>
      </c>
      <c r="B230" s="188">
        <v>588</v>
      </c>
      <c r="C230" s="248">
        <v>1991561447</v>
      </c>
      <c r="D230" s="99">
        <f>C230/B230</f>
        <v>3387009.2636054424</v>
      </c>
      <c r="E230" s="157">
        <v>49</v>
      </c>
      <c r="F230" s="198">
        <v>1.26</v>
      </c>
    </row>
    <row r="231" spans="1:6" ht="12.75">
      <c r="A231" s="7"/>
      <c r="B231" s="80"/>
      <c r="C231" s="80"/>
      <c r="D231" s="99"/>
      <c r="E231" s="82"/>
      <c r="F231" s="85"/>
    </row>
    <row r="232" spans="1:6" ht="12.75">
      <c r="A232" s="29" t="s">
        <v>0</v>
      </c>
      <c r="B232" s="86">
        <f>SUM(B219:B231)</f>
        <v>5406</v>
      </c>
      <c r="C232" s="86">
        <f>SUM(C219:C231)</f>
        <v>20958076086</v>
      </c>
      <c r="D232" s="100">
        <f>C232/B232</f>
        <v>3876817.625971143</v>
      </c>
      <c r="E232" s="88">
        <f>(($C219*E219)+($C220*E220)+($C221*E221)+($C222*E222)+($C223*E223)+($C224*E224)+($C225*E225)+($C226*E226)+($C227*E227)+($C228*E228)+($C229*E229)+($C230*E230))/$C232</f>
        <v>49.505283877944976</v>
      </c>
      <c r="F232" s="89">
        <f>(($C219*F219)+($C220*F220)+($C221*F221)+($C222*F222)+($C223*F223)+($C224*F224)+($C225*F225)+($C226*F226)+($C227*F227)+($C228*F228)+($C229*F229)+($C230*F230))/$C232</f>
        <v>1.176448452698398</v>
      </c>
    </row>
    <row r="233" spans="1:6" ht="12.75">
      <c r="A233" s="7"/>
      <c r="B233" s="33"/>
      <c r="C233" s="33"/>
      <c r="D233" s="96"/>
      <c r="E233" s="35"/>
      <c r="F233" s="35"/>
    </row>
    <row r="234" spans="1:6" ht="12.75">
      <c r="A234" s="9" t="s">
        <v>59</v>
      </c>
      <c r="B234" s="18"/>
      <c r="C234" s="23"/>
      <c r="D234" s="97"/>
      <c r="E234" s="58"/>
      <c r="F234" s="133"/>
    </row>
    <row r="235" spans="1:6" ht="12.75">
      <c r="A235" s="7" t="s">
        <v>20</v>
      </c>
      <c r="B235" s="128">
        <v>485</v>
      </c>
      <c r="C235" s="128">
        <v>597732796</v>
      </c>
      <c r="D235" s="99">
        <f aca="true" t="shared" si="11" ref="D235:D245">C235/B235</f>
        <v>1232438.7546391753</v>
      </c>
      <c r="E235" s="157">
        <v>51.283829940627854</v>
      </c>
      <c r="F235" s="198">
        <v>2.2768802203217233</v>
      </c>
    </row>
    <row r="236" spans="1:6" ht="12.75">
      <c r="A236" s="7" t="s">
        <v>21</v>
      </c>
      <c r="B236" s="128">
        <v>348</v>
      </c>
      <c r="C236" s="128">
        <v>413755024</v>
      </c>
      <c r="D236" s="99">
        <f t="shared" si="11"/>
        <v>1188951.2183908045</v>
      </c>
      <c r="E236" s="157">
        <v>51.68133594916783</v>
      </c>
      <c r="F236" s="198">
        <v>2.3143394595977154</v>
      </c>
    </row>
    <row r="237" spans="1:6" ht="12.75">
      <c r="A237" s="7" t="s">
        <v>22</v>
      </c>
      <c r="B237" s="128">
        <v>519</v>
      </c>
      <c r="C237" s="128">
        <v>646565312</v>
      </c>
      <c r="D237" s="99">
        <f t="shared" si="11"/>
        <v>1245790.5818882466</v>
      </c>
      <c r="E237" s="157">
        <v>51.736022349432815</v>
      </c>
      <c r="F237" s="198">
        <v>2.284227608687429</v>
      </c>
    </row>
    <row r="238" spans="1:6" ht="12.75">
      <c r="A238" s="7" t="s">
        <v>23</v>
      </c>
      <c r="B238" s="128">
        <v>403</v>
      </c>
      <c r="C238" s="128">
        <v>488968048</v>
      </c>
      <c r="D238" s="99">
        <f t="shared" si="11"/>
        <v>1213320.218362283</v>
      </c>
      <c r="E238" s="157">
        <v>51.406730969055054</v>
      </c>
      <c r="F238" s="198">
        <v>2.2668323312201375</v>
      </c>
    </row>
    <row r="239" spans="1:6" ht="12.75">
      <c r="A239" s="7" t="s">
        <v>24</v>
      </c>
      <c r="B239" s="128">
        <v>311</v>
      </c>
      <c r="C239" s="128">
        <v>417443783</v>
      </c>
      <c r="D239" s="99">
        <f t="shared" si="11"/>
        <v>1342262.9678456592</v>
      </c>
      <c r="E239" s="157">
        <v>51.389126377287546</v>
      </c>
      <c r="F239" s="198">
        <v>2.2615516874520094</v>
      </c>
    </row>
    <row r="240" spans="1:6" ht="12.75">
      <c r="A240" s="7" t="s">
        <v>25</v>
      </c>
      <c r="B240" s="128">
        <v>324</v>
      </c>
      <c r="C240" s="128">
        <v>432678189</v>
      </c>
      <c r="D240" s="99">
        <f t="shared" si="11"/>
        <v>1335426.5092592593</v>
      </c>
      <c r="E240" s="157">
        <v>52.54208640500712</v>
      </c>
      <c r="F240" s="130">
        <v>2.251291340479377</v>
      </c>
    </row>
    <row r="241" spans="1:6" ht="12.75">
      <c r="A241" s="7" t="s">
        <v>26</v>
      </c>
      <c r="B241" s="128">
        <v>539</v>
      </c>
      <c r="C241" s="128">
        <v>726105498</v>
      </c>
      <c r="D241" s="99">
        <f t="shared" si="11"/>
        <v>1347134.504638219</v>
      </c>
      <c r="E241" s="157">
        <v>52.64795324824823</v>
      </c>
      <c r="F241" s="130">
        <v>2.243914411952296</v>
      </c>
    </row>
    <row r="242" spans="1:6" ht="12.75">
      <c r="A242" s="7" t="s">
        <v>27</v>
      </c>
      <c r="B242" s="128">
        <v>566</v>
      </c>
      <c r="C242" s="128">
        <v>718623885</v>
      </c>
      <c r="D242" s="99">
        <f t="shared" si="11"/>
        <v>1269653.5070671379</v>
      </c>
      <c r="E242" s="157">
        <v>51.78048872116184</v>
      </c>
      <c r="F242" s="130">
        <v>2.2705678401156955</v>
      </c>
    </row>
    <row r="243" spans="1:6" ht="12.75">
      <c r="A243" s="7" t="s">
        <v>28</v>
      </c>
      <c r="B243" s="135">
        <v>493</v>
      </c>
      <c r="C243" s="136">
        <v>620075249</v>
      </c>
      <c r="D243" s="99">
        <f t="shared" si="11"/>
        <v>1257759.125760649</v>
      </c>
      <c r="E243" s="157">
        <v>50.86216749799668</v>
      </c>
      <c r="F243" s="172">
        <v>2.272852800805792</v>
      </c>
    </row>
    <row r="244" spans="1:6" ht="12.75">
      <c r="A244" s="7" t="s">
        <v>29</v>
      </c>
      <c r="B244" s="80">
        <v>419</v>
      </c>
      <c r="C244" s="80">
        <v>550790639</v>
      </c>
      <c r="D244" s="99">
        <f t="shared" si="11"/>
        <v>1314536.1312649164</v>
      </c>
      <c r="E244" s="157">
        <v>52.34840693071401</v>
      </c>
      <c r="F244" s="171">
        <v>2.2645905877314663</v>
      </c>
    </row>
    <row r="245" spans="1:6" ht="12.75">
      <c r="A245" s="7" t="s">
        <v>30</v>
      </c>
      <c r="B245" s="128">
        <v>549</v>
      </c>
      <c r="C245" s="140">
        <v>728112474</v>
      </c>
      <c r="D245" s="99">
        <f t="shared" si="11"/>
        <v>1326252.2295081967</v>
      </c>
      <c r="E245" s="157">
        <v>53</v>
      </c>
      <c r="F245" s="184">
        <v>2.18</v>
      </c>
    </row>
    <row r="246" spans="1:6" ht="12.75">
      <c r="A246" s="7" t="s">
        <v>31</v>
      </c>
      <c r="B246" s="128">
        <v>665</v>
      </c>
      <c r="C246" s="140">
        <v>828705197</v>
      </c>
      <c r="D246" s="99">
        <f>C246/B246</f>
        <v>1246173.2285714287</v>
      </c>
      <c r="E246" s="157">
        <v>52</v>
      </c>
      <c r="F246" s="184">
        <v>2.2</v>
      </c>
    </row>
    <row r="247" spans="1:6" ht="12.75">
      <c r="A247" s="7"/>
      <c r="B247" s="80"/>
      <c r="C247" s="80"/>
      <c r="D247" s="99"/>
      <c r="E247" s="82"/>
      <c r="F247" s="187"/>
    </row>
    <row r="248" spans="1:6" ht="12.75">
      <c r="A248" s="29" t="s">
        <v>0</v>
      </c>
      <c r="B248" s="86">
        <f>SUM(B235:B247)</f>
        <v>5621</v>
      </c>
      <c r="C248" s="86">
        <f>SUM(C235:C247)</f>
        <v>7169556094</v>
      </c>
      <c r="D248" s="100">
        <f>C248/B248</f>
        <v>1275494.768546522</v>
      </c>
      <c r="E248" s="88">
        <f>(($C235*E235)+($C236*E236)+($C237*E237)+($C238*E238)+($C239*E239)+($C240*E240)+($C241*E241)+($C242*E242)+($C243*E243)+($C244*E244)+($C245*E245)+($C246*E246))/$C248</f>
        <v>51.928315553255786</v>
      </c>
      <c r="F248" s="89">
        <f>(($C235*F235)+($C236*F236)+($C237*F237)+($C238*F238)+($C239*F239)+($C240*F240)+($C241*F241)+($C242*F242)+($C243*F243)+($C244*F244)+($C245*F245)+($C246*F246))/$C248</f>
        <v>2.2525936305883096</v>
      </c>
    </row>
    <row r="249" spans="1:6" ht="12.75">
      <c r="A249" s="7"/>
      <c r="B249" s="33"/>
      <c r="C249" s="33"/>
      <c r="D249" s="96"/>
      <c r="E249" s="35"/>
      <c r="F249" s="35"/>
    </row>
    <row r="250" spans="1:6" ht="12.75">
      <c r="A250" s="9" t="s">
        <v>83</v>
      </c>
      <c r="B250" s="18"/>
      <c r="C250" s="23"/>
      <c r="D250" s="97"/>
      <c r="E250" s="58"/>
      <c r="F250" s="14"/>
    </row>
    <row r="251" spans="1:6" ht="12.75">
      <c r="A251" s="7" t="s">
        <v>20</v>
      </c>
      <c r="B251" s="128">
        <v>24</v>
      </c>
      <c r="C251" s="188">
        <v>83660709</v>
      </c>
      <c r="D251" s="99">
        <f aca="true" t="shared" si="12" ref="D251:D261">C251/B251</f>
        <v>3485862.875</v>
      </c>
      <c r="E251" s="157">
        <v>32.928665856752424</v>
      </c>
      <c r="F251" s="198">
        <v>1.5523103935205713</v>
      </c>
    </row>
    <row r="252" spans="1:6" ht="12.75">
      <c r="A252" s="7" t="s">
        <v>21</v>
      </c>
      <c r="B252" s="128">
        <v>17</v>
      </c>
      <c r="C252" s="188">
        <v>53250149</v>
      </c>
      <c r="D252" s="99">
        <f t="shared" si="12"/>
        <v>3132361.705882353</v>
      </c>
      <c r="E252" s="157">
        <v>37.40807177835315</v>
      </c>
      <c r="F252" s="198">
        <v>1.7420629996734847</v>
      </c>
    </row>
    <row r="253" spans="1:6" ht="12.75">
      <c r="A253" s="7" t="s">
        <v>22</v>
      </c>
      <c r="B253" s="128">
        <v>26</v>
      </c>
      <c r="C253" s="128">
        <v>101661900</v>
      </c>
      <c r="D253" s="99">
        <f t="shared" si="12"/>
        <v>3910073.076923077</v>
      </c>
      <c r="E253" s="157">
        <v>33.88595715799134</v>
      </c>
      <c r="F253" s="130">
        <v>1.4146874241972656</v>
      </c>
    </row>
    <row r="254" spans="1:6" ht="12.75">
      <c r="A254" s="7" t="s">
        <v>23</v>
      </c>
      <c r="B254" s="181">
        <v>39</v>
      </c>
      <c r="C254" s="176">
        <v>120853933</v>
      </c>
      <c r="D254" s="99">
        <f t="shared" si="12"/>
        <v>3098818.794871795</v>
      </c>
      <c r="E254" s="157">
        <v>38.665261857882605</v>
      </c>
      <c r="F254" s="198">
        <v>1.434596257202486</v>
      </c>
    </row>
    <row r="255" spans="1:6" ht="12.75">
      <c r="A255" s="7" t="s">
        <v>24</v>
      </c>
      <c r="B255" s="128">
        <v>11</v>
      </c>
      <c r="C255" s="188">
        <v>39963710</v>
      </c>
      <c r="D255" s="99">
        <f t="shared" si="12"/>
        <v>3633064.5454545454</v>
      </c>
      <c r="E255" s="157">
        <v>30.286830777222637</v>
      </c>
      <c r="F255" s="198">
        <v>1.5842232014995605</v>
      </c>
    </row>
    <row r="256" spans="1:6" ht="12.75">
      <c r="A256" s="7" t="s">
        <v>25</v>
      </c>
      <c r="B256" s="128">
        <v>20</v>
      </c>
      <c r="C256" s="128">
        <v>71546598</v>
      </c>
      <c r="D256" s="99">
        <f t="shared" si="12"/>
        <v>3577329.9</v>
      </c>
      <c r="E256" s="157">
        <v>37.08780140741283</v>
      </c>
      <c r="F256" s="198">
        <v>1.7570492652914123</v>
      </c>
    </row>
    <row r="257" spans="1:6" ht="12.75">
      <c r="A257" s="7" t="s">
        <v>26</v>
      </c>
      <c r="B257" s="135">
        <v>19</v>
      </c>
      <c r="C257" s="136">
        <v>54982122</v>
      </c>
      <c r="D257" s="99">
        <f t="shared" si="12"/>
        <v>2893795.8947368423</v>
      </c>
      <c r="E257" s="157">
        <v>30.690946395266447</v>
      </c>
      <c r="F257" s="171">
        <v>1.7481463656495473</v>
      </c>
    </row>
    <row r="258" spans="1:6" ht="12.75">
      <c r="A258" s="7" t="s">
        <v>27</v>
      </c>
      <c r="B258" s="135">
        <v>5</v>
      </c>
      <c r="C258" s="136">
        <v>57768314</v>
      </c>
      <c r="D258" s="99">
        <f t="shared" si="12"/>
        <v>11553662.8</v>
      </c>
      <c r="E258" s="157">
        <v>18.071824599208487</v>
      </c>
      <c r="F258" s="171">
        <v>1.404763293766891</v>
      </c>
    </row>
    <row r="259" spans="1:6" ht="12.75">
      <c r="A259" s="7" t="s">
        <v>28</v>
      </c>
      <c r="B259" s="145">
        <v>26</v>
      </c>
      <c r="C259" s="144">
        <v>177488990</v>
      </c>
      <c r="D259" s="99">
        <f t="shared" si="12"/>
        <v>6826499.615384615</v>
      </c>
      <c r="E259" s="157">
        <v>47.58103907177566</v>
      </c>
      <c r="F259" s="185">
        <v>1.4068333559732353</v>
      </c>
    </row>
    <row r="260" spans="1:6" ht="12.75">
      <c r="A260" s="7" t="s">
        <v>29</v>
      </c>
      <c r="B260" s="135">
        <v>41</v>
      </c>
      <c r="C260" s="136">
        <v>182528159</v>
      </c>
      <c r="D260" s="99">
        <f t="shared" si="12"/>
        <v>4451906.317073171</v>
      </c>
      <c r="E260" s="157">
        <v>36.61193300043091</v>
      </c>
      <c r="F260" s="171">
        <v>1.8933734561471143</v>
      </c>
    </row>
    <row r="261" spans="1:6" ht="12.75">
      <c r="A261" s="7" t="s">
        <v>30</v>
      </c>
      <c r="B261" s="135">
        <v>57</v>
      </c>
      <c r="C261" s="136">
        <v>241311092</v>
      </c>
      <c r="D261" s="99">
        <f t="shared" si="12"/>
        <v>4233527.929824562</v>
      </c>
      <c r="E261" s="157">
        <v>40</v>
      </c>
      <c r="F261" s="171">
        <v>2.04</v>
      </c>
    </row>
    <row r="262" spans="1:6" ht="12.75">
      <c r="A262" s="7" t="s">
        <v>31</v>
      </c>
      <c r="B262" s="135">
        <v>73</v>
      </c>
      <c r="C262" s="136">
        <v>401641290</v>
      </c>
      <c r="D262" s="99">
        <f>C262/B262</f>
        <v>5501935.479452055</v>
      </c>
      <c r="E262" s="157">
        <v>33</v>
      </c>
      <c r="F262" s="171">
        <v>1.86</v>
      </c>
    </row>
    <row r="263" spans="1:6" ht="12.75">
      <c r="A263" s="7"/>
      <c r="B263" s="80"/>
      <c r="C263" s="80"/>
      <c r="D263" s="99"/>
      <c r="E263" s="82"/>
      <c r="F263" s="85"/>
    </row>
    <row r="264" spans="1:6" ht="12.75">
      <c r="A264" s="29" t="s">
        <v>0</v>
      </c>
      <c r="B264" s="86">
        <f>SUM(B251:B263)</f>
        <v>358</v>
      </c>
      <c r="C264" s="86">
        <f>SUM(C251:C263)</f>
        <v>1586656966</v>
      </c>
      <c r="D264" s="100">
        <f>C264/B264</f>
        <v>4432002.698324022</v>
      </c>
      <c r="E264" s="88">
        <f>(($C251*E251)+($C252*E252)+($C253*E253)+($C254*E254)+($C255*E255)+($C256*E256)+($C257*E257)+($C258*E258)+($C259*E259)+($C260*E260)+($C261*E261)+($C262*E262))/$C264</f>
        <v>36.2361366048419</v>
      </c>
      <c r="F264" s="89">
        <f>(($C251*F251)+($C252*F252)+($C253*F253)+($C254*F254)+($C255*F255)+($C256*F256)+($C257*F257)+($C258*F258)+($C259*F259)+($C260*F260)+($C261*F261)+($C262*F262))/$C264</f>
        <v>1.7273662424647878</v>
      </c>
    </row>
    <row r="265" spans="1:6" ht="12.75">
      <c r="A265" s="236"/>
      <c r="B265" s="237"/>
      <c r="C265" s="237"/>
      <c r="D265" s="164"/>
      <c r="E265" s="226"/>
      <c r="F265" s="168"/>
    </row>
    <row r="266" spans="1:6" ht="12.75">
      <c r="A266" s="9" t="s">
        <v>84</v>
      </c>
      <c r="B266" s="18"/>
      <c r="C266" s="23"/>
      <c r="D266" s="97"/>
      <c r="E266" s="58"/>
      <c r="F266" s="14"/>
    </row>
    <row r="267" spans="1:6" ht="12.75">
      <c r="A267" s="7" t="s">
        <v>20</v>
      </c>
      <c r="B267" s="181">
        <v>0</v>
      </c>
      <c r="C267" s="144">
        <v>0</v>
      </c>
      <c r="D267" s="99">
        <v>0</v>
      </c>
      <c r="E267" s="157">
        <v>0</v>
      </c>
      <c r="F267" s="186">
        <v>0</v>
      </c>
    </row>
    <row r="268" spans="1:6" ht="12.75">
      <c r="A268" s="7" t="s">
        <v>21</v>
      </c>
      <c r="B268" s="128">
        <v>0</v>
      </c>
      <c r="C268" s="188">
        <v>0</v>
      </c>
      <c r="D268" s="99">
        <v>0</v>
      </c>
      <c r="E268" s="157">
        <v>0</v>
      </c>
      <c r="F268" s="130">
        <v>0</v>
      </c>
    </row>
    <row r="269" spans="1:6" ht="12.75">
      <c r="A269" s="7" t="s">
        <v>22</v>
      </c>
      <c r="B269" s="128">
        <v>0</v>
      </c>
      <c r="C269" s="128">
        <v>0</v>
      </c>
      <c r="D269" s="99">
        <v>0</v>
      </c>
      <c r="E269" s="157">
        <v>0</v>
      </c>
      <c r="F269" s="130">
        <v>0</v>
      </c>
    </row>
    <row r="270" spans="1:6" ht="12.75">
      <c r="A270" s="7" t="s">
        <v>23</v>
      </c>
      <c r="B270" s="128">
        <v>0</v>
      </c>
      <c r="C270" s="128">
        <v>0</v>
      </c>
      <c r="D270" s="99">
        <v>0</v>
      </c>
      <c r="E270" s="157">
        <v>0</v>
      </c>
      <c r="F270" s="130">
        <v>0</v>
      </c>
    </row>
    <row r="271" spans="1:6" ht="12.75">
      <c r="A271" s="7" t="s">
        <v>24</v>
      </c>
      <c r="B271" s="128">
        <v>0</v>
      </c>
      <c r="C271" s="188">
        <v>0</v>
      </c>
      <c r="D271" s="99">
        <v>0</v>
      </c>
      <c r="E271" s="157">
        <v>0</v>
      </c>
      <c r="F271" s="198">
        <v>0</v>
      </c>
    </row>
    <row r="272" spans="1:6" ht="12.75">
      <c r="A272" s="7" t="s">
        <v>25</v>
      </c>
      <c r="B272" s="128">
        <v>0</v>
      </c>
      <c r="C272" s="128">
        <v>0</v>
      </c>
      <c r="D272" s="99">
        <v>0</v>
      </c>
      <c r="E272" s="157">
        <v>0</v>
      </c>
      <c r="F272" s="198">
        <v>0</v>
      </c>
    </row>
    <row r="273" spans="1:6" ht="12.75">
      <c r="A273" s="7" t="s">
        <v>26</v>
      </c>
      <c r="B273" s="135">
        <v>0</v>
      </c>
      <c r="C273" s="136">
        <v>0</v>
      </c>
      <c r="D273" s="99">
        <v>0</v>
      </c>
      <c r="E273" s="157">
        <v>0</v>
      </c>
      <c r="F273" s="171">
        <v>0</v>
      </c>
    </row>
    <row r="274" spans="1:6" ht="12.75">
      <c r="A274" s="7" t="s">
        <v>27</v>
      </c>
      <c r="B274" s="135">
        <v>0</v>
      </c>
      <c r="C274" s="136">
        <v>0</v>
      </c>
      <c r="D274" s="99">
        <v>0</v>
      </c>
      <c r="E274" s="157">
        <v>0</v>
      </c>
      <c r="F274" s="171">
        <v>0</v>
      </c>
    </row>
    <row r="275" spans="1:6" ht="12.75">
      <c r="A275" s="7" t="s">
        <v>28</v>
      </c>
      <c r="B275" s="135">
        <v>0</v>
      </c>
      <c r="C275" s="136">
        <v>0</v>
      </c>
      <c r="D275" s="99">
        <v>0</v>
      </c>
      <c r="E275" s="157">
        <v>0</v>
      </c>
      <c r="F275" s="171">
        <v>0</v>
      </c>
    </row>
    <row r="276" spans="1:6" ht="12.75">
      <c r="A276" s="7" t="s">
        <v>29</v>
      </c>
      <c r="B276" s="135">
        <v>0</v>
      </c>
      <c r="C276" s="136">
        <v>0</v>
      </c>
      <c r="D276" s="99">
        <v>0</v>
      </c>
      <c r="E276" s="157">
        <v>0</v>
      </c>
      <c r="F276" s="171">
        <v>0</v>
      </c>
    </row>
    <row r="277" spans="1:6" ht="12.75">
      <c r="A277" s="7" t="s">
        <v>30</v>
      </c>
      <c r="B277" s="135">
        <v>0</v>
      </c>
      <c r="C277" s="136">
        <v>0</v>
      </c>
      <c r="D277" s="99">
        <v>0</v>
      </c>
      <c r="E277" s="157">
        <v>0</v>
      </c>
      <c r="F277" s="171">
        <v>0</v>
      </c>
    </row>
    <row r="278" spans="1:6" ht="12.75">
      <c r="A278" s="7" t="s">
        <v>31</v>
      </c>
      <c r="B278" s="135">
        <v>0</v>
      </c>
      <c r="C278" s="136">
        <v>0</v>
      </c>
      <c r="D278" s="99">
        <v>0</v>
      </c>
      <c r="E278" s="157">
        <v>0</v>
      </c>
      <c r="F278" s="171">
        <v>0</v>
      </c>
    </row>
    <row r="279" spans="1:6" ht="12.75">
      <c r="A279" s="238"/>
      <c r="B279" s="128"/>
      <c r="C279" s="140"/>
      <c r="D279" s="99"/>
      <c r="E279" s="141"/>
      <c r="F279" s="141"/>
    </row>
    <row r="280" spans="1:6" ht="12.75">
      <c r="A280" s="29" t="s">
        <v>0</v>
      </c>
      <c r="B280" s="86">
        <f>SUM(B267:B279)</f>
        <v>0</v>
      </c>
      <c r="C280" s="86">
        <f>SUM(C267:C279)</f>
        <v>0</v>
      </c>
      <c r="D280" s="100">
        <v>0</v>
      </c>
      <c r="E280" s="88">
        <v>0</v>
      </c>
      <c r="F280" s="89">
        <v>0</v>
      </c>
    </row>
    <row r="281" spans="1:6" ht="12.75">
      <c r="A281" s="236"/>
      <c r="B281" s="237"/>
      <c r="C281" s="237"/>
      <c r="D281" s="164"/>
      <c r="E281" s="226"/>
      <c r="F281" s="168"/>
    </row>
    <row r="282" spans="1:6" ht="12.75">
      <c r="A282" s="9" t="s">
        <v>95</v>
      </c>
      <c r="B282" s="18"/>
      <c r="C282" s="23"/>
      <c r="D282" s="97"/>
      <c r="E282" s="58"/>
      <c r="F282" s="14"/>
    </row>
    <row r="283" spans="1:6" ht="12.75">
      <c r="A283" s="7" t="s">
        <v>20</v>
      </c>
      <c r="B283" s="181">
        <v>0</v>
      </c>
      <c r="C283" s="144">
        <v>0</v>
      </c>
      <c r="D283" s="99">
        <v>0</v>
      </c>
      <c r="E283" s="157">
        <v>0</v>
      </c>
      <c r="F283" s="186">
        <v>0</v>
      </c>
    </row>
    <row r="284" spans="1:6" ht="12.75">
      <c r="A284" s="7" t="s">
        <v>21</v>
      </c>
      <c r="B284" s="128">
        <v>0</v>
      </c>
      <c r="C284" s="188">
        <v>0</v>
      </c>
      <c r="D284" s="99">
        <v>0</v>
      </c>
      <c r="E284" s="157">
        <v>0</v>
      </c>
      <c r="F284" s="130">
        <v>0</v>
      </c>
    </row>
    <row r="285" spans="1:6" ht="12.75">
      <c r="A285" s="7" t="s">
        <v>22</v>
      </c>
      <c r="B285" s="128">
        <v>0</v>
      </c>
      <c r="C285" s="128">
        <v>0</v>
      </c>
      <c r="D285" s="99">
        <v>0</v>
      </c>
      <c r="E285" s="157">
        <v>0</v>
      </c>
      <c r="F285" s="130">
        <v>0</v>
      </c>
    </row>
    <row r="286" spans="1:6" ht="12.75">
      <c r="A286" s="7" t="s">
        <v>23</v>
      </c>
      <c r="B286" s="181">
        <v>0</v>
      </c>
      <c r="C286" s="176">
        <v>0</v>
      </c>
      <c r="D286" s="99">
        <v>0</v>
      </c>
      <c r="E286" s="157">
        <v>0</v>
      </c>
      <c r="F286" s="198">
        <v>0</v>
      </c>
    </row>
    <row r="287" spans="1:6" ht="12.75">
      <c r="A287" s="7" t="s">
        <v>24</v>
      </c>
      <c r="B287" s="128">
        <v>0</v>
      </c>
      <c r="C287" s="188">
        <v>0</v>
      </c>
      <c r="D287" s="99">
        <v>0</v>
      </c>
      <c r="E287" s="157">
        <v>0</v>
      </c>
      <c r="F287" s="198">
        <v>0</v>
      </c>
    </row>
    <row r="288" spans="1:6" ht="12.75">
      <c r="A288" s="7" t="s">
        <v>25</v>
      </c>
      <c r="B288" s="128">
        <v>0</v>
      </c>
      <c r="C288" s="128">
        <v>0</v>
      </c>
      <c r="D288" s="99">
        <v>0</v>
      </c>
      <c r="E288" s="157">
        <v>0</v>
      </c>
      <c r="F288" s="198">
        <v>0</v>
      </c>
    </row>
    <row r="289" spans="1:6" ht="12.75">
      <c r="A289" s="7" t="s">
        <v>26</v>
      </c>
      <c r="B289" s="135">
        <v>0</v>
      </c>
      <c r="C289" s="136">
        <v>0</v>
      </c>
      <c r="D289" s="99">
        <v>0</v>
      </c>
      <c r="E289" s="157">
        <v>0</v>
      </c>
      <c r="F289" s="171">
        <v>0</v>
      </c>
    </row>
    <row r="290" spans="1:6" ht="12.75">
      <c r="A290" s="7" t="s">
        <v>27</v>
      </c>
      <c r="B290" s="135">
        <v>0</v>
      </c>
      <c r="C290" s="136">
        <v>0</v>
      </c>
      <c r="D290" s="99">
        <v>0</v>
      </c>
      <c r="E290" s="157">
        <v>0</v>
      </c>
      <c r="F290" s="171">
        <v>0</v>
      </c>
    </row>
    <row r="291" spans="1:6" ht="12.75">
      <c r="A291" s="7" t="s">
        <v>28</v>
      </c>
      <c r="B291" s="135">
        <v>0</v>
      </c>
      <c r="C291" s="136">
        <v>0</v>
      </c>
      <c r="D291" s="99">
        <v>0</v>
      </c>
      <c r="E291" s="157">
        <v>0</v>
      </c>
      <c r="F291" s="171">
        <v>0</v>
      </c>
    </row>
    <row r="292" spans="1:6" ht="12.75">
      <c r="A292" s="7" t="s">
        <v>29</v>
      </c>
      <c r="B292" s="135">
        <v>0</v>
      </c>
      <c r="C292" s="136">
        <v>0</v>
      </c>
      <c r="D292" s="99">
        <v>0</v>
      </c>
      <c r="E292" s="157">
        <v>0</v>
      </c>
      <c r="F292" s="171">
        <v>0</v>
      </c>
    </row>
    <row r="293" spans="1:6" ht="12.75">
      <c r="A293" s="7" t="s">
        <v>30</v>
      </c>
      <c r="B293" s="135">
        <v>0</v>
      </c>
      <c r="C293" s="136">
        <v>0</v>
      </c>
      <c r="D293" s="99">
        <v>0</v>
      </c>
      <c r="E293" s="157">
        <v>0</v>
      </c>
      <c r="F293" s="171">
        <v>0</v>
      </c>
    </row>
    <row r="294" spans="1:6" ht="12.75">
      <c r="A294" s="7" t="s">
        <v>31</v>
      </c>
      <c r="B294" s="135">
        <v>0</v>
      </c>
      <c r="C294" s="136">
        <v>0</v>
      </c>
      <c r="D294" s="99">
        <v>0</v>
      </c>
      <c r="E294" s="157">
        <v>0</v>
      </c>
      <c r="F294" s="171">
        <v>0</v>
      </c>
    </row>
    <row r="295" spans="1:6" ht="12.75">
      <c r="A295" s="261" t="s">
        <v>97</v>
      </c>
      <c r="B295" s="262"/>
      <c r="C295" s="140"/>
      <c r="D295" s="99"/>
      <c r="E295" s="141"/>
      <c r="F295" s="141"/>
    </row>
    <row r="296" spans="1:6" ht="12.75">
      <c r="A296" s="29" t="s">
        <v>0</v>
      </c>
      <c r="B296" s="86">
        <f>SUM(B283:B294)</f>
        <v>0</v>
      </c>
      <c r="C296" s="86">
        <f>SUM(C283:C294)</f>
        <v>0</v>
      </c>
      <c r="D296" s="100">
        <v>0</v>
      </c>
      <c r="E296" s="88">
        <v>0</v>
      </c>
      <c r="F296" s="89">
        <v>0</v>
      </c>
    </row>
    <row r="297" spans="1:6" ht="12.75">
      <c r="A297" s="232"/>
      <c r="B297" s="233"/>
      <c r="C297" s="233"/>
      <c r="D297" s="167"/>
      <c r="E297" s="234"/>
      <c r="F297" s="235"/>
    </row>
    <row r="298" spans="1:6" ht="12.75">
      <c r="A298" s="40"/>
      <c r="B298" s="42"/>
      <c r="C298" s="42"/>
      <c r="D298" s="104"/>
      <c r="E298" s="63"/>
      <c r="F298" s="111"/>
    </row>
    <row r="299" spans="1:6" ht="12.75">
      <c r="A299" s="93" t="s">
        <v>0</v>
      </c>
      <c r="B299" s="72">
        <f>SUM(B24,B40,B56,B72,B88,B104,B120,B136,B152,B168,B184,B200,B216,B232,B248,B264,B280,B296)</f>
        <v>55340</v>
      </c>
      <c r="C299" s="72">
        <f>SUM(C24,C40,C56,C72,C88,C104,C120,C136,C152,C168,C184,C200,C216,C232,C248,C264,C280,C296)</f>
        <v>75766249784</v>
      </c>
      <c r="D299" s="105">
        <f>C299/B299</f>
        <v>1369104.6220455368</v>
      </c>
      <c r="E299" s="74">
        <f>(($C24*E24)+($C40*E40)+($C56*E56)+($C72*E72)+($C88*E88)+($C104*E104)+($C120*E120)+($C136*E136)+($C152*E152)+($C168*E168)+($C184*E184)+($C200*E200)+($C216*E216)+($C232*E232)+($C248*E248)+($C264*E264)+($C280*E280)+($C296*E296))/$C299</f>
        <v>53.86636365003342</v>
      </c>
      <c r="F299" s="75">
        <f>(($C24*F24)+($C40*F40)+($C56*F56)+($C72*F72)+($C88*F88)+($C104*F104)+($C120*F120)+($C136*F136)+($C152*F152)+($C168*F168)+($C184*F184)+($C200*F200)+($C216*F216)+($C232*F232)+($C248*F248)+($C264*F264)+($C280*F280)+(C296*F296))/$C299</f>
        <v>1.7652399294442593</v>
      </c>
    </row>
    <row r="300" spans="1:6" ht="12.75">
      <c r="A300" s="41"/>
      <c r="B300" s="43"/>
      <c r="C300" s="43"/>
      <c r="D300" s="106"/>
      <c r="E300" s="65"/>
      <c r="F300" s="112"/>
    </row>
    <row r="301" spans="1:6" ht="12.75">
      <c r="A301" s="10"/>
      <c r="B301" s="2"/>
      <c r="C301" s="3"/>
      <c r="D301" s="4"/>
      <c r="E301" s="56"/>
      <c r="F301" s="14"/>
    </row>
    <row r="302" spans="1:6" ht="12.75">
      <c r="A302" s="134" t="s">
        <v>58</v>
      </c>
      <c r="B302" s="2"/>
      <c r="C302" s="3"/>
      <c r="D302" s="4"/>
      <c r="E302" s="56"/>
      <c r="F302" s="14"/>
    </row>
    <row r="303" spans="1:6" ht="12.75">
      <c r="A303" s="113" t="s">
        <v>7</v>
      </c>
      <c r="B303" s="114" t="s">
        <v>51</v>
      </c>
      <c r="C303" s="115" t="s">
        <v>3</v>
      </c>
      <c r="D303" s="63" t="s">
        <v>11</v>
      </c>
      <c r="E303" s="116" t="s">
        <v>13</v>
      </c>
      <c r="F303" s="64" t="s">
        <v>15</v>
      </c>
    </row>
    <row r="304" spans="1:6" ht="12.75">
      <c r="A304" s="117"/>
      <c r="B304" s="118" t="s">
        <v>9</v>
      </c>
      <c r="C304" s="119" t="s">
        <v>50</v>
      </c>
      <c r="D304" s="120" t="s">
        <v>52</v>
      </c>
      <c r="E304" s="121" t="s">
        <v>52</v>
      </c>
      <c r="F304" s="122" t="s">
        <v>60</v>
      </c>
    </row>
    <row r="305" spans="1:6" ht="12.75">
      <c r="A305" s="41"/>
      <c r="B305" s="123" t="s">
        <v>4</v>
      </c>
      <c r="C305" s="123" t="s">
        <v>5</v>
      </c>
      <c r="D305" s="124" t="s">
        <v>6</v>
      </c>
      <c r="E305" s="125" t="s">
        <v>17</v>
      </c>
      <c r="F305" s="125" t="s">
        <v>18</v>
      </c>
    </row>
    <row r="306" spans="1:6" ht="12.75">
      <c r="A306" s="32"/>
      <c r="B306" s="90"/>
      <c r="C306" s="90"/>
      <c r="D306" s="101"/>
      <c r="E306" s="91"/>
      <c r="F306" s="92"/>
    </row>
    <row r="307" spans="1:6" ht="12.75">
      <c r="A307" s="9" t="s">
        <v>32</v>
      </c>
      <c r="B307" s="80"/>
      <c r="C307" s="80"/>
      <c r="D307" s="102"/>
      <c r="E307" s="82"/>
      <c r="F307" s="83"/>
    </row>
    <row r="308" spans="1:6" ht="12.75">
      <c r="A308" s="7" t="s">
        <v>20</v>
      </c>
      <c r="B308" s="128">
        <v>18</v>
      </c>
      <c r="C308" s="140">
        <v>80957049</v>
      </c>
      <c r="D308" s="99">
        <f>C308/B308</f>
        <v>4497613.833333333</v>
      </c>
      <c r="E308" s="157">
        <v>242.12400345768532</v>
      </c>
      <c r="F308" s="198">
        <v>5.3215</v>
      </c>
    </row>
    <row r="309" spans="1:6" ht="12.75">
      <c r="A309" s="7" t="s">
        <v>21</v>
      </c>
      <c r="B309" s="128">
        <v>10</v>
      </c>
      <c r="C309" s="140">
        <v>54058047</v>
      </c>
      <c r="D309" s="99">
        <f>C309/B309</f>
        <v>5405804.7</v>
      </c>
      <c r="E309" s="157">
        <v>225.4605890590165</v>
      </c>
      <c r="F309" s="198">
        <v>5.1204</v>
      </c>
    </row>
    <row r="310" spans="1:6" ht="12.75">
      <c r="A310" s="7" t="s">
        <v>22</v>
      </c>
      <c r="B310" s="145">
        <v>22</v>
      </c>
      <c r="C310" s="144">
        <v>94978198</v>
      </c>
      <c r="D310" s="99">
        <f>C310/B310</f>
        <v>4317190.818181818</v>
      </c>
      <c r="E310" s="157">
        <v>248.72108978104637</v>
      </c>
      <c r="F310" s="174">
        <v>5.221</v>
      </c>
    </row>
    <row r="311" spans="1:6" ht="12.75">
      <c r="A311" s="7" t="s">
        <v>23</v>
      </c>
      <c r="B311" s="128">
        <v>22</v>
      </c>
      <c r="C311" s="140">
        <v>81145479</v>
      </c>
      <c r="D311" s="99">
        <f>C311/B311</f>
        <v>3688430.8636363638</v>
      </c>
      <c r="E311" s="157">
        <v>255.99333656037695</v>
      </c>
      <c r="F311" s="198">
        <v>4.707</v>
      </c>
    </row>
    <row r="312" spans="1:6" ht="12.75">
      <c r="A312" s="7" t="s">
        <v>24</v>
      </c>
      <c r="B312" s="128">
        <v>0</v>
      </c>
      <c r="C312" s="140">
        <v>0</v>
      </c>
      <c r="D312" s="99">
        <v>0</v>
      </c>
      <c r="E312" s="157">
        <v>0</v>
      </c>
      <c r="F312" s="198">
        <v>0</v>
      </c>
    </row>
    <row r="313" spans="1:6" ht="12.75">
      <c r="A313" s="7" t="s">
        <v>25</v>
      </c>
      <c r="B313" s="128">
        <v>0</v>
      </c>
      <c r="C313" s="140">
        <v>0</v>
      </c>
      <c r="D313" s="99">
        <v>0</v>
      </c>
      <c r="E313" s="157">
        <v>0</v>
      </c>
      <c r="F313" s="198">
        <v>0</v>
      </c>
    </row>
    <row r="314" spans="1:6" ht="12.75">
      <c r="A314" s="7" t="s">
        <v>26</v>
      </c>
      <c r="B314" s="128">
        <v>0</v>
      </c>
      <c r="C314" s="140">
        <v>0</v>
      </c>
      <c r="D314" s="99">
        <v>0</v>
      </c>
      <c r="E314" s="157">
        <v>0</v>
      </c>
      <c r="F314" s="198">
        <v>0</v>
      </c>
    </row>
    <row r="315" spans="1:6" ht="12.75">
      <c r="A315" s="7" t="s">
        <v>27</v>
      </c>
      <c r="B315" s="80">
        <v>0</v>
      </c>
      <c r="C315" s="80">
        <v>0</v>
      </c>
      <c r="D315" s="99">
        <v>0</v>
      </c>
      <c r="E315" s="157">
        <v>0</v>
      </c>
      <c r="F315" s="83">
        <v>0</v>
      </c>
    </row>
    <row r="316" spans="1:6" ht="12.75">
      <c r="A316" s="7" t="s">
        <v>28</v>
      </c>
      <c r="B316" s="80">
        <v>0</v>
      </c>
      <c r="C316" s="80">
        <v>0</v>
      </c>
      <c r="D316" s="99">
        <v>0</v>
      </c>
      <c r="E316" s="157">
        <v>0</v>
      </c>
      <c r="F316" s="83">
        <v>0</v>
      </c>
    </row>
    <row r="317" spans="1:6" ht="12.75">
      <c r="A317" s="7" t="s">
        <v>29</v>
      </c>
      <c r="B317" s="80">
        <v>0</v>
      </c>
      <c r="C317" s="80">
        <v>0</v>
      </c>
      <c r="D317" s="99">
        <v>0</v>
      </c>
      <c r="E317" s="157">
        <v>0</v>
      </c>
      <c r="F317" s="83">
        <v>0</v>
      </c>
    </row>
    <row r="318" spans="1:6" ht="12.75">
      <c r="A318" s="7" t="s">
        <v>30</v>
      </c>
      <c r="B318" s="80">
        <v>0</v>
      </c>
      <c r="C318" s="80">
        <v>0</v>
      </c>
      <c r="D318" s="99">
        <v>0</v>
      </c>
      <c r="E318" s="157">
        <v>0</v>
      </c>
      <c r="F318" s="83">
        <v>0</v>
      </c>
    </row>
    <row r="319" spans="1:6" ht="12.75">
      <c r="A319" s="7" t="s">
        <v>31</v>
      </c>
      <c r="B319" s="80">
        <v>0</v>
      </c>
      <c r="C319" s="80">
        <v>0</v>
      </c>
      <c r="D319" s="99">
        <v>0</v>
      </c>
      <c r="E319" s="157">
        <v>0</v>
      </c>
      <c r="F319" s="83">
        <v>0</v>
      </c>
    </row>
    <row r="320" spans="1:6" ht="12.75">
      <c r="A320" s="7"/>
      <c r="B320" s="80"/>
      <c r="C320" s="80"/>
      <c r="D320" s="99"/>
      <c r="E320" s="82"/>
      <c r="F320" s="85"/>
    </row>
    <row r="321" spans="1:6" ht="12.75">
      <c r="A321" s="29" t="s">
        <v>0</v>
      </c>
      <c r="B321" s="86">
        <f>SUM(B308:B320)</f>
        <v>72</v>
      </c>
      <c r="C321" s="86">
        <f>SUM(C308:C320)</f>
        <v>311138773</v>
      </c>
      <c r="D321" s="100">
        <f>C321/B321</f>
        <v>4321371.847222222</v>
      </c>
      <c r="E321" s="88">
        <f>(($C308*E308)+($C309*E309)+($C310*E310)+($C311*E311)+($C312*E312)+($C313*E313)+($C314*E314)+($C315*E315)+($C316*E316)+($C317*E317)+($C318*E318)+($C319*E319))/$C321</f>
        <v>244.85982902555187</v>
      </c>
      <c r="F321" s="89">
        <f>(($C308*F308)+($C309*F309)+($C310*F310)+($C311*F311)+($C312*F312)+($C313*F313)+($C314*F314)+($C315*F315)+($C316*F316)+($C317*F317)+($C318*F318)+($C319*F319))/$C321</f>
        <v>5.095619187015629</v>
      </c>
    </row>
    <row r="322" spans="1:6" ht="12.75">
      <c r="A322" s="7"/>
      <c r="B322" s="33"/>
      <c r="C322" s="33"/>
      <c r="D322" s="96"/>
      <c r="E322" s="35"/>
      <c r="F322" s="35"/>
    </row>
    <row r="323" spans="1:6" ht="12.75">
      <c r="A323" s="9" t="s">
        <v>59</v>
      </c>
      <c r="B323" s="18"/>
      <c r="C323" s="23"/>
      <c r="D323" s="97"/>
      <c r="E323" s="58"/>
      <c r="F323" s="14"/>
    </row>
    <row r="324" spans="1:6" ht="12.75">
      <c r="A324" s="7" t="s">
        <v>20</v>
      </c>
      <c r="B324" s="145">
        <v>0</v>
      </c>
      <c r="C324" s="144">
        <v>0</v>
      </c>
      <c r="D324" s="99">
        <v>0</v>
      </c>
      <c r="E324" s="157">
        <v>0</v>
      </c>
      <c r="F324" s="173">
        <v>0</v>
      </c>
    </row>
    <row r="325" spans="1:6" ht="12.75">
      <c r="A325" s="7" t="s">
        <v>21</v>
      </c>
      <c r="B325" s="139">
        <v>0</v>
      </c>
      <c r="C325" s="140">
        <v>0</v>
      </c>
      <c r="D325" s="99">
        <v>0</v>
      </c>
      <c r="E325" s="157">
        <v>0</v>
      </c>
      <c r="F325" s="130">
        <v>0</v>
      </c>
    </row>
    <row r="326" spans="1:6" ht="12.75">
      <c r="A326" s="7" t="s">
        <v>22</v>
      </c>
      <c r="B326" s="128">
        <v>1</v>
      </c>
      <c r="C326" s="140">
        <v>22678402</v>
      </c>
      <c r="D326" s="99">
        <f>C326/B326</f>
        <v>22678402</v>
      </c>
      <c r="E326" s="157">
        <v>240</v>
      </c>
      <c r="F326" s="198">
        <v>4.7</v>
      </c>
    </row>
    <row r="327" spans="1:6" ht="12.75">
      <c r="A327" s="7" t="s">
        <v>23</v>
      </c>
      <c r="B327" s="128">
        <v>0</v>
      </c>
      <c r="C327" s="140">
        <v>0</v>
      </c>
      <c r="D327" s="99">
        <v>0</v>
      </c>
      <c r="E327" s="157">
        <v>0</v>
      </c>
      <c r="F327" s="130">
        <v>0</v>
      </c>
    </row>
    <row r="328" spans="1:6" ht="12.75">
      <c r="A328" s="7" t="s">
        <v>24</v>
      </c>
      <c r="B328" s="128">
        <v>2</v>
      </c>
      <c r="C328" s="140">
        <v>19845665</v>
      </c>
      <c r="D328" s="99">
        <f>C328/B328</f>
        <v>9922832.5</v>
      </c>
      <c r="E328" s="157">
        <v>286.46808519643963</v>
      </c>
      <c r="F328" s="198">
        <v>4.86712765886152</v>
      </c>
    </row>
    <row r="329" spans="1:6" ht="12.75">
      <c r="A329" s="7" t="s">
        <v>25</v>
      </c>
      <c r="B329" s="181">
        <v>2</v>
      </c>
      <c r="C329" s="144">
        <v>23321740</v>
      </c>
      <c r="D329" s="99">
        <f>C329/B329</f>
        <v>11660870</v>
      </c>
      <c r="E329" s="157">
        <v>300</v>
      </c>
      <c r="F329" s="174">
        <v>4.775</v>
      </c>
    </row>
    <row r="330" spans="1:6" ht="12.75">
      <c r="A330" s="7" t="s">
        <v>26</v>
      </c>
      <c r="B330" s="80">
        <v>0</v>
      </c>
      <c r="C330" s="80">
        <v>0</v>
      </c>
      <c r="D330" s="99">
        <v>0</v>
      </c>
      <c r="E330" s="157">
        <v>0</v>
      </c>
      <c r="F330" s="85">
        <v>0</v>
      </c>
    </row>
    <row r="331" spans="1:6" ht="12.75">
      <c r="A331" s="7" t="s">
        <v>27</v>
      </c>
      <c r="B331" s="80">
        <v>1</v>
      </c>
      <c r="C331" s="80">
        <v>16627946</v>
      </c>
      <c r="D331" s="99">
        <f>C331/B331</f>
        <v>16627946</v>
      </c>
      <c r="E331" s="157">
        <v>276</v>
      </c>
      <c r="F331" s="85">
        <v>4.55</v>
      </c>
    </row>
    <row r="332" spans="1:6" ht="12.75">
      <c r="A332" s="7" t="s">
        <v>28</v>
      </c>
      <c r="B332" s="135">
        <v>1</v>
      </c>
      <c r="C332" s="136">
        <v>2508515</v>
      </c>
      <c r="D332" s="99">
        <f>C332/B332</f>
        <v>2508515</v>
      </c>
      <c r="E332" s="157">
        <v>180</v>
      </c>
      <c r="F332" s="199">
        <v>4.34</v>
      </c>
    </row>
    <row r="333" spans="1:6" ht="12.75">
      <c r="A333" s="7" t="s">
        <v>29</v>
      </c>
      <c r="B333" s="80">
        <v>0</v>
      </c>
      <c r="C333" s="80">
        <v>0</v>
      </c>
      <c r="D333" s="99">
        <v>0</v>
      </c>
      <c r="E333" s="157">
        <v>0</v>
      </c>
      <c r="F333" s="85">
        <v>0</v>
      </c>
    </row>
    <row r="334" spans="1:6" ht="12.75">
      <c r="A334" s="7" t="s">
        <v>30</v>
      </c>
      <c r="B334" s="128">
        <v>3</v>
      </c>
      <c r="C334" s="140">
        <v>37827421</v>
      </c>
      <c r="D334" s="99">
        <f>C334/B334</f>
        <v>12609140.333333334</v>
      </c>
      <c r="E334" s="157">
        <v>240</v>
      </c>
      <c r="F334" s="197">
        <v>4.34</v>
      </c>
    </row>
    <row r="335" spans="1:6" ht="12.75">
      <c r="A335" s="7" t="s">
        <v>31</v>
      </c>
      <c r="B335" s="128">
        <v>3</v>
      </c>
      <c r="C335" s="140">
        <v>24178259</v>
      </c>
      <c r="D335" s="99">
        <f>C335/B335</f>
        <v>8059419.666666667</v>
      </c>
      <c r="E335" s="157">
        <v>261</v>
      </c>
      <c r="F335" s="197">
        <v>4.57</v>
      </c>
    </row>
    <row r="336" spans="1:6" ht="12.75">
      <c r="A336" s="7"/>
      <c r="B336" s="80"/>
      <c r="C336" s="80"/>
      <c r="D336" s="99"/>
      <c r="E336" s="82"/>
      <c r="F336" s="85"/>
    </row>
    <row r="337" spans="1:6" ht="12.75">
      <c r="A337" s="29" t="s">
        <v>0</v>
      </c>
      <c r="B337" s="86">
        <f>SUM(B324:B336)</f>
        <v>13</v>
      </c>
      <c r="C337" s="86">
        <f>SUM(C324:C336)</f>
        <v>146987948</v>
      </c>
      <c r="D337" s="86">
        <f>SUM(D324:D336)</f>
        <v>84067125.5</v>
      </c>
      <c r="E337" s="88">
        <f>(($C324*E324)+($C325*E325)+($C326*E326)+($C327*E327)+($C328*E328)+($C329*E329)+($C330*E330)+($C331*E331)+($C332*E332)+($C333*E333)+($C334*E334)+($C335*E335))/$C337</f>
        <v>262.2966106513712</v>
      </c>
      <c r="F337" s="89">
        <f>(($C324*F324)+($C325*F325)+($C326*F326)+($C327*F327)+($C328*F328)+($C329*F329)+($C330*F330)+($C331*F331)+($C332*F332)+($C333*F333)+($C334*F334)+($C335*F335))/$C337</f>
        <v>4.597322109020802</v>
      </c>
    </row>
    <row r="338" spans="1:6" ht="12.75">
      <c r="A338" s="7"/>
      <c r="B338" s="33"/>
      <c r="C338" s="33"/>
      <c r="D338" s="96"/>
      <c r="E338" s="35"/>
      <c r="F338" s="35"/>
    </row>
    <row r="339" spans="1:6" ht="12.75">
      <c r="A339" s="9" t="s">
        <v>66</v>
      </c>
      <c r="B339" s="18"/>
      <c r="C339" s="23"/>
      <c r="D339" s="97"/>
      <c r="E339" s="58"/>
      <c r="F339" s="14"/>
    </row>
    <row r="340" spans="1:6" ht="12.75">
      <c r="A340" s="7" t="s">
        <v>20</v>
      </c>
      <c r="B340" s="209">
        <v>0</v>
      </c>
      <c r="C340" s="144">
        <v>0</v>
      </c>
      <c r="D340" s="99">
        <v>0</v>
      </c>
      <c r="E340" s="157">
        <v>0</v>
      </c>
      <c r="F340" s="130">
        <v>0</v>
      </c>
    </row>
    <row r="341" spans="1:6" ht="12.75">
      <c r="A341" s="7" t="s">
        <v>21</v>
      </c>
      <c r="B341" s="139">
        <v>0</v>
      </c>
      <c r="C341" s="140">
        <v>0</v>
      </c>
      <c r="D341" s="99">
        <v>0</v>
      </c>
      <c r="E341" s="157">
        <v>0</v>
      </c>
      <c r="F341" s="130">
        <v>0</v>
      </c>
    </row>
    <row r="342" spans="1:6" ht="12.75">
      <c r="A342" s="7" t="s">
        <v>22</v>
      </c>
      <c r="B342" s="139">
        <v>0</v>
      </c>
      <c r="C342" s="188">
        <v>0</v>
      </c>
      <c r="D342" s="99">
        <v>0</v>
      </c>
      <c r="E342" s="157">
        <v>0</v>
      </c>
      <c r="F342" s="198">
        <v>0</v>
      </c>
    </row>
    <row r="343" spans="1:6" ht="12.75">
      <c r="A343" s="7" t="s">
        <v>23</v>
      </c>
      <c r="B343" s="139">
        <v>0</v>
      </c>
      <c r="C343" s="188">
        <v>0</v>
      </c>
      <c r="D343" s="99">
        <v>0</v>
      </c>
      <c r="E343" s="157">
        <v>0</v>
      </c>
      <c r="F343" s="198">
        <v>0</v>
      </c>
    </row>
    <row r="344" spans="1:6" ht="12.75">
      <c r="A344" s="7" t="s">
        <v>24</v>
      </c>
      <c r="B344" s="139">
        <v>0</v>
      </c>
      <c r="C344" s="188">
        <v>0</v>
      </c>
      <c r="D344" s="99">
        <v>0</v>
      </c>
      <c r="E344" s="157">
        <v>0</v>
      </c>
      <c r="F344" s="198">
        <v>0</v>
      </c>
    </row>
    <row r="345" spans="1:6" ht="12.75">
      <c r="A345" s="7" t="s">
        <v>25</v>
      </c>
      <c r="B345" s="139">
        <v>0</v>
      </c>
      <c r="C345" s="188">
        <v>0</v>
      </c>
      <c r="D345" s="99">
        <v>0</v>
      </c>
      <c r="E345" s="157">
        <v>0</v>
      </c>
      <c r="F345" s="198">
        <v>0</v>
      </c>
    </row>
    <row r="346" spans="1:6" ht="12.75">
      <c r="A346" s="7" t="s">
        <v>26</v>
      </c>
      <c r="B346" s="243">
        <v>0</v>
      </c>
      <c r="C346" s="140">
        <v>0</v>
      </c>
      <c r="D346" s="99">
        <v>0</v>
      </c>
      <c r="E346" s="157">
        <v>0</v>
      </c>
      <c r="F346" s="85">
        <v>0</v>
      </c>
    </row>
    <row r="347" spans="1:6" ht="12.75">
      <c r="A347" s="7" t="s">
        <v>27</v>
      </c>
      <c r="B347" s="52">
        <v>1</v>
      </c>
      <c r="C347" s="274">
        <v>34108608</v>
      </c>
      <c r="D347" s="204">
        <f>C347/B347</f>
        <v>34108608</v>
      </c>
      <c r="E347" s="275">
        <v>360</v>
      </c>
      <c r="F347" s="22">
        <v>6.0031</v>
      </c>
    </row>
    <row r="348" spans="1:6" ht="12.75">
      <c r="A348" s="7" t="s">
        <v>28</v>
      </c>
      <c r="B348" s="243">
        <v>0</v>
      </c>
      <c r="C348" s="140">
        <v>0</v>
      </c>
      <c r="D348" s="99">
        <v>0</v>
      </c>
      <c r="E348" s="157">
        <v>0</v>
      </c>
      <c r="F348" s="85">
        <v>0</v>
      </c>
    </row>
    <row r="349" spans="1:6" ht="12.75">
      <c r="A349" s="7" t="s">
        <v>29</v>
      </c>
      <c r="B349" s="135">
        <v>0</v>
      </c>
      <c r="C349" s="140">
        <v>0</v>
      </c>
      <c r="D349" s="99">
        <v>0</v>
      </c>
      <c r="E349" s="157">
        <v>0</v>
      </c>
      <c r="F349" s="85">
        <v>0</v>
      </c>
    </row>
    <row r="350" spans="1:6" ht="12.75">
      <c r="A350" s="7" t="s">
        <v>30</v>
      </c>
      <c r="B350" s="135">
        <v>0</v>
      </c>
      <c r="C350" s="140">
        <v>0</v>
      </c>
      <c r="D350" s="99">
        <v>0</v>
      </c>
      <c r="E350" s="157">
        <v>0</v>
      </c>
      <c r="F350" s="85">
        <v>0</v>
      </c>
    </row>
    <row r="351" spans="1:6" ht="12.75">
      <c r="A351" s="7" t="s">
        <v>31</v>
      </c>
      <c r="B351" s="135">
        <v>1</v>
      </c>
      <c r="C351" s="140">
        <v>15877107</v>
      </c>
      <c r="D351" s="204">
        <f>C351/B351</f>
        <v>15877107</v>
      </c>
      <c r="E351" s="157">
        <v>300</v>
      </c>
      <c r="F351" s="85">
        <v>5.79</v>
      </c>
    </row>
    <row r="352" spans="1:6" ht="12.75">
      <c r="A352" s="7"/>
      <c r="B352" s="182"/>
      <c r="C352" s="136"/>
      <c r="D352" s="99"/>
      <c r="E352" s="82"/>
      <c r="F352" s="85"/>
    </row>
    <row r="353" spans="1:6" ht="12.75">
      <c r="A353" s="29" t="s">
        <v>0</v>
      </c>
      <c r="B353" s="86">
        <f>SUM(B340:B352)</f>
        <v>2</v>
      </c>
      <c r="C353" s="86">
        <f>SUM(C340:C352)</f>
        <v>49985715</v>
      </c>
      <c r="D353" s="86">
        <f>SUM(D340:D352)</f>
        <v>49985715</v>
      </c>
      <c r="E353" s="88">
        <f>(($C340*E340)+($C341*E341)+($C342*E342)+($C343*E343)+($C344*E344)+($C345*E345)+($C346*E346)+($C347*E347)+($C348*E348)+($C349*E349)+($C350*E350)+($C351*E351))/$C353</f>
        <v>340.94202673703876</v>
      </c>
      <c r="F353" s="89">
        <f>(($C340*F340)+($C341*F341)+($C342*F342)+($C343*F343)+($C344*F344)+($C345*F345)+($C346*F346)+($C347*F347)+($C348*F348)+($C349*F349)+($C350*F350)+($C351*F351))/$C353</f>
        <v>5.935412431627716</v>
      </c>
    </row>
    <row r="354" spans="1:6" ht="12.75">
      <c r="A354" s="7"/>
      <c r="B354" s="33"/>
      <c r="C354" s="33"/>
      <c r="D354" s="96"/>
      <c r="E354" s="35"/>
      <c r="F354" s="35"/>
    </row>
    <row r="355" spans="1:6" ht="12.75">
      <c r="A355" s="9" t="s">
        <v>19</v>
      </c>
      <c r="B355" s="18"/>
      <c r="C355" s="23"/>
      <c r="D355" s="97"/>
      <c r="E355" s="58"/>
      <c r="F355" s="14"/>
    </row>
    <row r="356" spans="1:6" ht="12.75">
      <c r="A356" s="7" t="s">
        <v>20</v>
      </c>
      <c r="B356" s="128">
        <v>1</v>
      </c>
      <c r="C356" s="140">
        <v>8737381</v>
      </c>
      <c r="D356" s="99">
        <f aca="true" t="shared" si="13" ref="D356:D366">C356/B356</f>
        <v>8737381</v>
      </c>
      <c r="E356" s="157">
        <v>240</v>
      </c>
      <c r="F356" s="198">
        <v>6.8544</v>
      </c>
    </row>
    <row r="357" spans="1:6" ht="12.75">
      <c r="A357" s="7" t="s">
        <v>21</v>
      </c>
      <c r="B357" s="128">
        <v>7</v>
      </c>
      <c r="C357" s="140">
        <v>44656600</v>
      </c>
      <c r="D357" s="99">
        <f t="shared" si="13"/>
        <v>6379514.285714285</v>
      </c>
      <c r="E357" s="157">
        <v>240</v>
      </c>
      <c r="F357" s="198">
        <v>6.7014</v>
      </c>
    </row>
    <row r="358" spans="1:6" ht="12.75">
      <c r="A358" s="7" t="s">
        <v>22</v>
      </c>
      <c r="B358" s="139">
        <v>5</v>
      </c>
      <c r="C358" s="140">
        <v>36417733</v>
      </c>
      <c r="D358" s="99">
        <f t="shared" si="13"/>
        <v>7283546.6</v>
      </c>
      <c r="E358" s="157">
        <v>240</v>
      </c>
      <c r="F358" s="198">
        <v>6.574</v>
      </c>
    </row>
    <row r="359" spans="1:6" ht="12.75">
      <c r="A359" s="7" t="s">
        <v>23</v>
      </c>
      <c r="B359" s="128">
        <v>5</v>
      </c>
      <c r="C359" s="140">
        <v>24586245</v>
      </c>
      <c r="D359" s="99">
        <f t="shared" si="13"/>
        <v>4917249</v>
      </c>
      <c r="E359" s="157">
        <v>240</v>
      </c>
      <c r="F359" s="130">
        <v>6.854</v>
      </c>
    </row>
    <row r="360" spans="1:6" ht="12.75">
      <c r="A360" s="7" t="s">
        <v>24</v>
      </c>
      <c r="B360" s="128">
        <v>2</v>
      </c>
      <c r="C360" s="140">
        <v>7048378</v>
      </c>
      <c r="D360" s="99">
        <f t="shared" si="13"/>
        <v>3524189</v>
      </c>
      <c r="E360" s="157">
        <v>240</v>
      </c>
      <c r="F360" s="198">
        <v>6.994</v>
      </c>
    </row>
    <row r="361" spans="1:6" ht="12.75">
      <c r="A361" s="7" t="s">
        <v>25</v>
      </c>
      <c r="B361" s="128">
        <v>12</v>
      </c>
      <c r="C361" s="140">
        <v>68713658</v>
      </c>
      <c r="D361" s="99">
        <f t="shared" si="13"/>
        <v>5726138.166666667</v>
      </c>
      <c r="E361" s="157">
        <v>240</v>
      </c>
      <c r="F361" s="198">
        <v>6.599</v>
      </c>
    </row>
    <row r="362" spans="1:6" ht="12.75">
      <c r="A362" s="7" t="s">
        <v>26</v>
      </c>
      <c r="B362" s="80">
        <v>6</v>
      </c>
      <c r="C362" s="80">
        <v>26256381</v>
      </c>
      <c r="D362" s="99">
        <f t="shared" si="13"/>
        <v>4376063.5</v>
      </c>
      <c r="E362" s="157">
        <v>240</v>
      </c>
      <c r="F362" s="85">
        <v>6.714</v>
      </c>
    </row>
    <row r="363" spans="1:6" ht="12.75">
      <c r="A363" s="7" t="s">
        <v>27</v>
      </c>
      <c r="B363" s="80">
        <v>16</v>
      </c>
      <c r="C363" s="80">
        <v>60162040</v>
      </c>
      <c r="D363" s="99">
        <f t="shared" si="13"/>
        <v>3760127.5</v>
      </c>
      <c r="E363" s="157">
        <v>281.2657070804115</v>
      </c>
      <c r="F363" s="171">
        <v>6.425</v>
      </c>
    </row>
    <row r="364" spans="1:6" ht="12.75">
      <c r="A364" s="7" t="s">
        <v>28</v>
      </c>
      <c r="B364" s="139">
        <v>8</v>
      </c>
      <c r="C364" s="140">
        <v>25573630</v>
      </c>
      <c r="D364" s="99">
        <f t="shared" si="13"/>
        <v>3196703.75</v>
      </c>
      <c r="E364" s="157">
        <v>304.5020405785178</v>
      </c>
      <c r="F364" s="130">
        <v>6.409</v>
      </c>
    </row>
    <row r="365" spans="1:6" ht="12.75">
      <c r="A365" s="7" t="s">
        <v>29</v>
      </c>
      <c r="B365" s="80">
        <v>32</v>
      </c>
      <c r="C365" s="80">
        <v>166310109</v>
      </c>
      <c r="D365" s="99">
        <f t="shared" si="13"/>
        <v>5197190.90625</v>
      </c>
      <c r="E365" s="157">
        <v>336.93278310580627</v>
      </c>
      <c r="F365" s="171">
        <v>5.927</v>
      </c>
    </row>
    <row r="366" spans="1:6" ht="12.75">
      <c r="A366" s="7" t="s">
        <v>30</v>
      </c>
      <c r="B366" s="128">
        <v>10</v>
      </c>
      <c r="C366" s="140">
        <v>51125019</v>
      </c>
      <c r="D366" s="99">
        <f t="shared" si="13"/>
        <v>5112501.9</v>
      </c>
      <c r="E366" s="157">
        <v>352</v>
      </c>
      <c r="F366" s="130">
        <v>6.14</v>
      </c>
    </row>
    <row r="367" spans="1:6" ht="12.75">
      <c r="A367" s="7" t="s">
        <v>31</v>
      </c>
      <c r="B367" s="128">
        <v>13</v>
      </c>
      <c r="C367" s="140">
        <v>88216852</v>
      </c>
      <c r="D367" s="99">
        <f>C367/B367</f>
        <v>6785911.692307692</v>
      </c>
      <c r="E367" s="157">
        <v>343</v>
      </c>
      <c r="F367" s="130">
        <v>6.02</v>
      </c>
    </row>
    <row r="368" spans="1:6" ht="12.75">
      <c r="A368" s="7"/>
      <c r="B368" s="80"/>
      <c r="C368" s="80"/>
      <c r="D368" s="99"/>
      <c r="E368" s="82"/>
      <c r="F368" s="85"/>
    </row>
    <row r="369" spans="1:6" ht="12.75">
      <c r="A369" s="29" t="s">
        <v>0</v>
      </c>
      <c r="B369" s="86">
        <f>SUM(B356:B368)</f>
        <v>117</v>
      </c>
      <c r="C369" s="86">
        <f>SUM(C356:C368)</f>
        <v>607804026</v>
      </c>
      <c r="D369" s="100">
        <f>C369/B369</f>
        <v>5194906.205128205</v>
      </c>
      <c r="E369" s="88">
        <f>(($C356*E356)+($C357*E357)+($C358*E358)+($C359*E359)+($C360*E360)+($C361*E361)+($C362*E362)+($C363*E363)+($C364*E364)+($C365*E365)+($C366*E366)+($C367*E367))/$C369</f>
        <v>297.6919838434897</v>
      </c>
      <c r="F369" s="89">
        <f>(($C356*F356)+($C357*F357)+($C358*F358)+($C359*F359)+($C360*F360)+($C361*F361)+($C362*F362)+($C363*F363)+($C364*F364)+($C365*F365)+($C366*F366)+($C367*F367))/$C369</f>
        <v>6.296822808244116</v>
      </c>
    </row>
    <row r="370" spans="1:6" ht="12.75">
      <c r="A370" s="7"/>
      <c r="B370" s="33"/>
      <c r="C370" s="33"/>
      <c r="D370" s="96"/>
      <c r="E370" s="35"/>
      <c r="F370" s="35"/>
    </row>
    <row r="371" spans="1:6" ht="12.75">
      <c r="A371" s="9" t="s">
        <v>85</v>
      </c>
      <c r="B371" s="18"/>
      <c r="C371" s="23"/>
      <c r="D371" s="97"/>
      <c r="E371" s="58"/>
      <c r="F371" s="14"/>
    </row>
    <row r="372" spans="1:6" ht="12.75">
      <c r="A372" s="7" t="s">
        <v>20</v>
      </c>
      <c r="B372" s="128">
        <v>5</v>
      </c>
      <c r="C372" s="140">
        <v>25190205</v>
      </c>
      <c r="D372" s="99">
        <f aca="true" t="shared" si="14" ref="D372:D382">C372/B372</f>
        <v>5038041</v>
      </c>
      <c r="E372" s="157">
        <v>313.6159619185314</v>
      </c>
      <c r="F372" s="197">
        <v>6.6123</v>
      </c>
    </row>
    <row r="373" spans="1:6" ht="12.75">
      <c r="A373" s="7" t="s">
        <v>21</v>
      </c>
      <c r="B373" s="128">
        <v>2</v>
      </c>
      <c r="C373" s="140">
        <v>10113676</v>
      </c>
      <c r="D373" s="99">
        <f t="shared" si="14"/>
        <v>5056838</v>
      </c>
      <c r="E373" s="157">
        <v>282.0136140410272</v>
      </c>
      <c r="F373" s="197">
        <v>6.6123</v>
      </c>
    </row>
    <row r="374" spans="1:6" ht="12.75">
      <c r="A374" s="7" t="s">
        <v>22</v>
      </c>
      <c r="B374" s="181">
        <v>4</v>
      </c>
      <c r="C374" s="144">
        <v>18226973</v>
      </c>
      <c r="D374" s="99">
        <f t="shared" si="14"/>
        <v>4556743.25</v>
      </c>
      <c r="E374" s="157">
        <v>270.1136453101675</v>
      </c>
      <c r="F374" s="174">
        <v>6.612</v>
      </c>
    </row>
    <row r="375" spans="1:6" ht="12.75">
      <c r="A375" s="7" t="s">
        <v>23</v>
      </c>
      <c r="B375" s="128">
        <v>4</v>
      </c>
      <c r="C375" s="140">
        <v>20045024</v>
      </c>
      <c r="D375" s="99">
        <f t="shared" si="14"/>
        <v>5011256</v>
      </c>
      <c r="E375" s="157">
        <v>324.60346068929624</v>
      </c>
      <c r="F375" s="197">
        <v>6.612</v>
      </c>
    </row>
    <row r="376" spans="1:6" ht="12.75">
      <c r="A376" s="7" t="s">
        <v>24</v>
      </c>
      <c r="B376" s="128">
        <v>12</v>
      </c>
      <c r="C376" s="140">
        <v>65864433</v>
      </c>
      <c r="D376" s="99">
        <f t="shared" si="14"/>
        <v>5488702.75</v>
      </c>
      <c r="E376" s="157">
        <v>332.2635081668432</v>
      </c>
      <c r="F376" s="198">
        <v>6.612</v>
      </c>
    </row>
    <row r="377" spans="1:6" ht="12.75">
      <c r="A377" s="7" t="s">
        <v>25</v>
      </c>
      <c r="B377" s="128">
        <v>14</v>
      </c>
      <c r="C377" s="140">
        <v>65710464</v>
      </c>
      <c r="D377" s="99">
        <f t="shared" si="14"/>
        <v>4693604.571428572</v>
      </c>
      <c r="E377" s="157">
        <v>326.703471885391</v>
      </c>
      <c r="F377" s="198">
        <v>6.612</v>
      </c>
    </row>
    <row r="378" spans="1:6" ht="12.75">
      <c r="A378" s="7" t="s">
        <v>26</v>
      </c>
      <c r="B378" s="135">
        <v>5</v>
      </c>
      <c r="C378" s="136">
        <v>16749396</v>
      </c>
      <c r="D378" s="99">
        <f t="shared" si="14"/>
        <v>3349879.2</v>
      </c>
      <c r="E378" s="157">
        <v>338.75525278642885</v>
      </c>
      <c r="F378" s="85">
        <v>6.612</v>
      </c>
    </row>
    <row r="379" spans="1:6" ht="12.75">
      <c r="A379" s="7" t="s">
        <v>27</v>
      </c>
      <c r="B379" s="80">
        <v>2</v>
      </c>
      <c r="C379" s="80">
        <v>7223741</v>
      </c>
      <c r="D379" s="99">
        <f t="shared" si="14"/>
        <v>3611870.5</v>
      </c>
      <c r="E379" s="157">
        <v>306.74581328428025</v>
      </c>
      <c r="F379" s="171">
        <v>6.612</v>
      </c>
    </row>
    <row r="380" spans="1:6" ht="12.75">
      <c r="A380" s="7" t="s">
        <v>28</v>
      </c>
      <c r="B380" s="139">
        <v>3</v>
      </c>
      <c r="C380" s="140">
        <v>13123683</v>
      </c>
      <c r="D380" s="99">
        <f t="shared" si="14"/>
        <v>4374561</v>
      </c>
      <c r="E380" s="157">
        <v>324.94557511027966</v>
      </c>
      <c r="F380" s="184">
        <v>6.104</v>
      </c>
    </row>
    <row r="381" spans="1:6" ht="12.75">
      <c r="A381" s="7" t="s">
        <v>29</v>
      </c>
      <c r="B381" s="147">
        <v>4</v>
      </c>
      <c r="C381" s="147">
        <v>14830798</v>
      </c>
      <c r="D381" s="99">
        <f t="shared" si="14"/>
        <v>3707699.5</v>
      </c>
      <c r="E381" s="157">
        <v>330.82014332607054</v>
      </c>
      <c r="F381" s="171">
        <v>6.104</v>
      </c>
    </row>
    <row r="382" spans="1:6" ht="12.75">
      <c r="A382" s="7" t="s">
        <v>30</v>
      </c>
      <c r="B382" s="147">
        <v>3</v>
      </c>
      <c r="C382" s="147">
        <v>14763839</v>
      </c>
      <c r="D382" s="99">
        <f t="shared" si="14"/>
        <v>4921279.666666667</v>
      </c>
      <c r="E382" s="157">
        <v>281</v>
      </c>
      <c r="F382" s="83">
        <v>6.1</v>
      </c>
    </row>
    <row r="383" spans="1:6" ht="12.75">
      <c r="A383" s="7" t="s">
        <v>31</v>
      </c>
      <c r="B383" s="147">
        <v>4</v>
      </c>
      <c r="C383" s="147">
        <v>17767162</v>
      </c>
      <c r="D383" s="99">
        <f>C383/B383</f>
        <v>4441790.5</v>
      </c>
      <c r="E383" s="157">
        <v>281</v>
      </c>
      <c r="F383" s="83">
        <v>6.1</v>
      </c>
    </row>
    <row r="384" spans="1:6" ht="12.75">
      <c r="A384" s="7"/>
      <c r="B384" s="80"/>
      <c r="C384" s="80"/>
      <c r="D384" s="99"/>
      <c r="E384" s="82"/>
      <c r="F384" s="85"/>
    </row>
    <row r="385" spans="1:6" ht="12.75">
      <c r="A385" s="29" t="s">
        <v>0</v>
      </c>
      <c r="B385" s="86">
        <f>SUM(B372:B383)</f>
        <v>62</v>
      </c>
      <c r="C385" s="86">
        <f>SUM(C372:C383)</f>
        <v>289609394</v>
      </c>
      <c r="D385" s="100">
        <f>C385/B385</f>
        <v>4671119.258064516</v>
      </c>
      <c r="E385" s="88">
        <f>(($C372*E372)+($C373*E373)+($C374*E374)+($C375*E375)+($C376*E376)+($C377*E377)+($C378*E378)+($C379*E379)+($C380*E380)+($C381*E381)+($C382*E382)+($C383*E383))/$C385</f>
        <v>316.7586690126495</v>
      </c>
      <c r="F385" s="89">
        <f>(($C372*F372)+($C373*F373)+($C374*F374)+($C375*F375)+($C376*F376)+($C377*F377)+($C378*F378)+($C379*F379)+($C380*F380)+($C381*F381)+($C382*F382)+($C383*F383))/$C385</f>
        <v>6.505490479470774</v>
      </c>
    </row>
    <row r="386" spans="1:6" ht="12.75">
      <c r="A386" s="132"/>
      <c r="B386" s="52"/>
      <c r="C386" s="52"/>
      <c r="D386" s="97"/>
      <c r="E386" s="25"/>
      <c r="F386" s="133"/>
    </row>
    <row r="387" spans="1:6" ht="12.75">
      <c r="A387" s="40"/>
      <c r="B387" s="42"/>
      <c r="C387" s="42"/>
      <c r="D387" s="104"/>
      <c r="E387" s="63"/>
      <c r="F387" s="111"/>
    </row>
    <row r="388" spans="1:6" ht="12.75">
      <c r="A388" s="93" t="s">
        <v>0</v>
      </c>
      <c r="B388" s="72">
        <f>SUM(B321,B337,B353,B369,B385)</f>
        <v>266</v>
      </c>
      <c r="C388" s="72">
        <f>SUM(C321,C337,C353,C369,C385)</f>
        <v>1405525856</v>
      </c>
      <c r="D388" s="105">
        <f>C388/B388</f>
        <v>5283931.7894736845</v>
      </c>
      <c r="E388" s="74">
        <f>(($C321*E321)+($C337*E337)+($C353*E353)+($C369*E369)+($C385*E385))/$C388</f>
        <v>287.76185727600017</v>
      </c>
      <c r="F388" s="75">
        <f>(($C321*F321)+($C337*F337)+(C353*F353)+(C369*F369)+(C385*F385))/$C388</f>
        <v>5.88332605396752</v>
      </c>
    </row>
    <row r="389" spans="1:6" ht="12.75">
      <c r="A389" s="41"/>
      <c r="B389" s="43"/>
      <c r="C389" s="43"/>
      <c r="D389" s="106"/>
      <c r="E389" s="65"/>
      <c r="F389" s="112"/>
    </row>
    <row r="390" spans="1:6" ht="69" customHeight="1">
      <c r="A390" s="296" t="s">
        <v>108</v>
      </c>
      <c r="B390" s="296"/>
      <c r="C390" s="296"/>
      <c r="D390" s="296"/>
      <c r="E390" s="296"/>
      <c r="F390" s="296"/>
    </row>
    <row r="391" spans="1:6" ht="12.75">
      <c r="A391" s="1"/>
      <c r="B391" s="3"/>
      <c r="C391" s="3"/>
      <c r="D391" s="4"/>
      <c r="E391" s="56"/>
      <c r="F391" s="57"/>
    </row>
    <row r="392" spans="1:6" ht="12.75">
      <c r="A392" s="1"/>
      <c r="B392" s="3"/>
      <c r="C392" s="3"/>
      <c r="D392" s="4"/>
      <c r="E392" s="56"/>
      <c r="F392" s="57"/>
    </row>
    <row r="393" spans="1:6" ht="12.75">
      <c r="A393" s="1"/>
      <c r="B393" s="2"/>
      <c r="C393" s="3"/>
      <c r="D393" s="4"/>
      <c r="E393" s="56"/>
      <c r="F393" s="57"/>
    </row>
    <row r="394" spans="1:6" ht="12.75">
      <c r="A394" s="1"/>
      <c r="B394" s="2"/>
      <c r="C394" s="3"/>
      <c r="D394" s="4"/>
      <c r="E394" s="56"/>
      <c r="F394" s="57"/>
    </row>
    <row r="395" spans="1:6" ht="12.75">
      <c r="A395" s="1"/>
      <c r="B395" s="2"/>
      <c r="C395" s="3"/>
      <c r="D395" s="4"/>
      <c r="E395" s="56"/>
      <c r="F395" s="57"/>
    </row>
    <row r="396" spans="1:6" ht="12.75">
      <c r="A396" s="1"/>
      <c r="B396" s="2"/>
      <c r="C396" s="3"/>
      <c r="D396" s="4"/>
      <c r="E396" s="56"/>
      <c r="F396" s="57"/>
    </row>
    <row r="397" spans="1:6" ht="12.75">
      <c r="A397" s="1"/>
      <c r="B397" s="2"/>
      <c r="C397" s="3"/>
      <c r="D397" s="4"/>
      <c r="E397" s="56"/>
      <c r="F397" s="57"/>
    </row>
    <row r="398" spans="1:6" ht="12.75">
      <c r="A398" s="1"/>
      <c r="B398" s="2"/>
      <c r="C398" s="3"/>
      <c r="D398" s="4"/>
      <c r="E398" s="56"/>
      <c r="F398" s="57"/>
    </row>
    <row r="399" spans="1:6" ht="12.75">
      <c r="A399" s="1"/>
      <c r="B399" s="2"/>
      <c r="C399" s="3"/>
      <c r="D399" s="4"/>
      <c r="E399" s="56"/>
      <c r="F399" s="57"/>
    </row>
    <row r="400" spans="1:6" ht="12.75">
      <c r="A400" s="1"/>
      <c r="B400" s="2"/>
      <c r="C400" s="3"/>
      <c r="D400" s="4"/>
      <c r="E400" s="56"/>
      <c r="F400" s="57"/>
    </row>
    <row r="401" spans="1:6" ht="12.75">
      <c r="A401" s="1"/>
      <c r="B401" s="2"/>
      <c r="C401" s="3"/>
      <c r="D401" s="4"/>
      <c r="E401" s="56"/>
      <c r="F401" s="57"/>
    </row>
    <row r="402" spans="1:6" ht="12.75">
      <c r="A402" s="1"/>
      <c r="B402" s="2"/>
      <c r="C402" s="3"/>
      <c r="D402" s="4"/>
      <c r="E402" s="56"/>
      <c r="F402" s="57"/>
    </row>
    <row r="403" spans="1:6" ht="12.75">
      <c r="A403" s="107"/>
      <c r="B403" s="107"/>
      <c r="C403" s="107"/>
      <c r="D403" s="107"/>
      <c r="E403" s="107"/>
      <c r="F403" s="107"/>
    </row>
    <row r="404" spans="1:6" ht="12.75">
      <c r="A404" s="107"/>
      <c r="B404" s="107"/>
      <c r="C404" s="107"/>
      <c r="D404" s="107"/>
      <c r="E404" s="107"/>
      <c r="F404" s="107"/>
    </row>
    <row r="405" spans="1:6" ht="12.75">
      <c r="A405" s="107"/>
      <c r="B405" s="107"/>
      <c r="C405" s="107"/>
      <c r="D405" s="107"/>
      <c r="E405" s="107"/>
      <c r="F405" s="107"/>
    </row>
    <row r="406" spans="1:6" ht="12.75">
      <c r="A406" s="107"/>
      <c r="B406" s="107"/>
      <c r="C406" s="107"/>
      <c r="D406" s="107"/>
      <c r="E406" s="107"/>
      <c r="F406" s="107"/>
    </row>
    <row r="407" spans="1:6" ht="12.75">
      <c r="A407" s="107"/>
      <c r="B407" s="107"/>
      <c r="C407" s="107"/>
      <c r="D407" s="107"/>
      <c r="E407" s="107"/>
      <c r="F407" s="107"/>
    </row>
    <row r="408" spans="1:6" ht="12.75">
      <c r="A408" s="107"/>
      <c r="B408" s="107"/>
      <c r="C408" s="107"/>
      <c r="D408" s="107"/>
      <c r="E408" s="107"/>
      <c r="F408" s="107"/>
    </row>
    <row r="409" spans="1:6" ht="12.75">
      <c r="A409" s="107"/>
      <c r="B409" s="107"/>
      <c r="C409" s="107"/>
      <c r="D409" s="107"/>
      <c r="E409" s="107"/>
      <c r="F409" s="107"/>
    </row>
    <row r="410" spans="1:6" ht="12.75">
      <c r="A410" s="107"/>
      <c r="B410" s="107"/>
      <c r="C410" s="107"/>
      <c r="D410" s="107"/>
      <c r="E410" s="107"/>
      <c r="F410" s="107"/>
    </row>
    <row r="411" spans="1:6" ht="12.75">
      <c r="A411" s="107"/>
      <c r="B411" s="107"/>
      <c r="C411" s="107"/>
      <c r="D411" s="107"/>
      <c r="E411" s="107"/>
      <c r="F411" s="107"/>
    </row>
    <row r="412" spans="1:6" ht="12.75">
      <c r="A412" s="107"/>
      <c r="B412" s="107"/>
      <c r="C412" s="107"/>
      <c r="D412" s="107"/>
      <c r="E412" s="107"/>
      <c r="F412" s="107"/>
    </row>
    <row r="413" spans="1:6" ht="12.75">
      <c r="A413" s="107"/>
      <c r="B413" s="107"/>
      <c r="C413" s="107"/>
      <c r="D413" s="107"/>
      <c r="E413" s="107"/>
      <c r="F413" s="107"/>
    </row>
    <row r="414" spans="1:6" ht="12.75">
      <c r="A414" s="107"/>
      <c r="B414" s="107"/>
      <c r="C414" s="107"/>
      <c r="D414" s="107"/>
      <c r="E414" s="107"/>
      <c r="F414" s="107"/>
    </row>
    <row r="415" spans="1:6" ht="12.75">
      <c r="A415" s="107"/>
      <c r="B415" s="107"/>
      <c r="C415" s="107"/>
      <c r="D415" s="107"/>
      <c r="E415" s="107"/>
      <c r="F415" s="107"/>
    </row>
    <row r="416" spans="1:6" ht="12.75">
      <c r="A416" s="107"/>
      <c r="B416" s="107"/>
      <c r="C416" s="107"/>
      <c r="D416" s="107"/>
      <c r="E416" s="107"/>
      <c r="F416" s="107"/>
    </row>
    <row r="417" spans="1:6" ht="12.75">
      <c r="A417" s="107"/>
      <c r="B417" s="107"/>
      <c r="C417" s="107"/>
      <c r="D417" s="107"/>
      <c r="E417" s="107"/>
      <c r="F417" s="107"/>
    </row>
    <row r="418" spans="1:6" ht="12.75">
      <c r="A418" s="107"/>
      <c r="B418" s="107"/>
      <c r="C418" s="107"/>
      <c r="D418" s="107"/>
      <c r="E418" s="107"/>
      <c r="F418" s="107"/>
    </row>
    <row r="419" spans="1:6" ht="12.75">
      <c r="A419" s="107"/>
      <c r="B419" s="107"/>
      <c r="C419" s="107"/>
      <c r="D419" s="107"/>
      <c r="E419" s="107"/>
      <c r="F419" s="107"/>
    </row>
    <row r="420" spans="1:6" ht="12.75">
      <c r="A420" s="107"/>
      <c r="B420" s="107"/>
      <c r="C420" s="107"/>
      <c r="D420" s="107"/>
      <c r="E420" s="107"/>
      <c r="F420" s="107"/>
    </row>
    <row r="421" spans="1:6" ht="12.75">
      <c r="A421" s="107"/>
      <c r="B421" s="107"/>
      <c r="C421" s="107"/>
      <c r="D421" s="107"/>
      <c r="E421" s="107"/>
      <c r="F421" s="107"/>
    </row>
    <row r="422" spans="1:6" ht="12.75">
      <c r="A422" s="107"/>
      <c r="B422" s="107"/>
      <c r="C422" s="107"/>
      <c r="D422" s="107"/>
      <c r="E422" s="107"/>
      <c r="F422" s="107"/>
    </row>
    <row r="423" spans="1:6" ht="12.75">
      <c r="A423" s="107"/>
      <c r="B423" s="107"/>
      <c r="C423" s="107"/>
      <c r="D423" s="107"/>
      <c r="E423" s="107"/>
      <c r="F423" s="107"/>
    </row>
    <row r="424" spans="1:6" ht="12.75">
      <c r="A424" s="107"/>
      <c r="B424" s="107"/>
      <c r="C424" s="107"/>
      <c r="D424" s="107"/>
      <c r="E424" s="107"/>
      <c r="F424" s="107"/>
    </row>
    <row r="425" spans="1:6" ht="12.75">
      <c r="A425" s="107"/>
      <c r="B425" s="107"/>
      <c r="C425" s="107"/>
      <c r="D425" s="107"/>
      <c r="E425" s="107"/>
      <c r="F425" s="107"/>
    </row>
    <row r="426" spans="1:6" ht="12.75">
      <c r="A426" s="107"/>
      <c r="B426" s="107"/>
      <c r="C426" s="107"/>
      <c r="D426" s="107"/>
      <c r="E426" s="107"/>
      <c r="F426" s="107"/>
    </row>
    <row r="427" spans="1:6" ht="12.75">
      <c r="A427" s="107"/>
      <c r="B427" s="107"/>
      <c r="C427" s="107"/>
      <c r="D427" s="107"/>
      <c r="E427" s="107"/>
      <c r="F427" s="107"/>
    </row>
    <row r="428" spans="1:6" ht="12.75">
      <c r="A428" s="107"/>
      <c r="B428" s="107"/>
      <c r="C428" s="107"/>
      <c r="D428" s="107"/>
      <c r="E428" s="107"/>
      <c r="F428" s="107"/>
    </row>
    <row r="429" spans="1:6" ht="12.75">
      <c r="A429" s="107"/>
      <c r="B429" s="107"/>
      <c r="C429" s="107"/>
      <c r="D429" s="107"/>
      <c r="E429" s="107"/>
      <c r="F429" s="107"/>
    </row>
    <row r="430" spans="1:6" ht="12.75">
      <c r="A430" s="107"/>
      <c r="B430" s="107"/>
      <c r="C430" s="107"/>
      <c r="D430" s="107"/>
      <c r="E430" s="107"/>
      <c r="F430" s="107"/>
    </row>
    <row r="431" spans="1:6" ht="12.75">
      <c r="A431" s="107"/>
      <c r="B431" s="107"/>
      <c r="C431" s="107"/>
      <c r="D431" s="107"/>
      <c r="E431" s="107"/>
      <c r="F431" s="107"/>
    </row>
    <row r="432" spans="1:6" ht="12.75">
      <c r="A432" s="107"/>
      <c r="B432" s="107"/>
      <c r="C432" s="107"/>
      <c r="D432" s="107"/>
      <c r="E432" s="107"/>
      <c r="F432" s="107"/>
    </row>
    <row r="433" spans="1:6" ht="12.75">
      <c r="A433" s="107"/>
      <c r="B433" s="107"/>
      <c r="C433" s="107"/>
      <c r="D433" s="107"/>
      <c r="E433" s="107"/>
      <c r="F433" s="107"/>
    </row>
    <row r="434" spans="1:6" ht="12.75">
      <c r="A434" s="107"/>
      <c r="B434" s="107"/>
      <c r="C434" s="107"/>
      <c r="D434" s="107"/>
      <c r="E434" s="107"/>
      <c r="F434" s="107"/>
    </row>
    <row r="435" spans="1:6" ht="12.75">
      <c r="A435" s="107"/>
      <c r="B435" s="107"/>
      <c r="C435" s="107"/>
      <c r="D435" s="107"/>
      <c r="E435" s="107"/>
      <c r="F435" s="107"/>
    </row>
    <row r="436" spans="1:6" ht="12.75">
      <c r="A436" s="107"/>
      <c r="B436" s="107"/>
      <c r="C436" s="107"/>
      <c r="D436" s="107"/>
      <c r="E436" s="107"/>
      <c r="F436" s="107"/>
    </row>
    <row r="437" spans="1:6" ht="12.75">
      <c r="A437" s="107"/>
      <c r="B437" s="107"/>
      <c r="C437" s="107"/>
      <c r="D437" s="107"/>
      <c r="E437" s="107"/>
      <c r="F437" s="107"/>
    </row>
    <row r="438" spans="1:6" ht="12.75">
      <c r="A438" s="107"/>
      <c r="B438" s="107"/>
      <c r="C438" s="107"/>
      <c r="D438" s="107"/>
      <c r="E438" s="107"/>
      <c r="F438" s="107"/>
    </row>
    <row r="439" spans="1:6" ht="12.75">
      <c r="A439" s="107"/>
      <c r="B439" s="107"/>
      <c r="C439" s="107"/>
      <c r="D439" s="107"/>
      <c r="E439" s="107"/>
      <c r="F439" s="107"/>
    </row>
  </sheetData>
  <sheetProtection/>
  <mergeCells count="1">
    <mergeCell ref="A390:F390"/>
  </mergeCells>
  <printOptions/>
  <pageMargins left="0.75" right="0.75" top="1" bottom="1" header="0" footer="0"/>
  <pageSetup horizontalDpi="600" verticalDpi="600" orientation="portrait" paperSize="9" r:id="rId1"/>
  <ignoredErrors>
    <ignoredError sqref="B8:F8 B305:F305" numberStoredAsText="1"/>
    <ignoredError sqref="D11:D14 D27:D30 E40:F40 D43:D45 D59:D62 E56:F56 E72:F72 D75:D78 E88:F88 E120:F120 D139:D142 D203:D206 E388:F388 E136:F136 E299:F299 E264:F264 E248:F248 E232:F232 E216:F216 E184:F184 E152:F152 D207:D212 D143:D148 D79:D84 D63:D68 D31:D36 D15:D20 E24:F24 E168:F168 E321:F321 E337:F337 E353:F353 E369:F369 E385:F385 D21:D22 D37:D38 D69:D70 D85:D86 D149:D150" unlockedFormula="1"/>
  </ignoredErrors>
</worksheet>
</file>

<file path=xl/worksheets/sheet3.xml><?xml version="1.0" encoding="utf-8"?>
<worksheet xmlns="http://schemas.openxmlformats.org/spreadsheetml/2006/main" xmlns:r="http://schemas.openxmlformats.org/officeDocument/2006/relationships">
  <dimension ref="A1:F439"/>
  <sheetViews>
    <sheetView zoomScalePageLayoutView="0" workbookViewId="0" topLeftCell="A1">
      <selection activeCell="A1" sqref="A1"/>
    </sheetView>
  </sheetViews>
  <sheetFormatPr defaultColWidth="11.421875" defaultRowHeight="12.75"/>
  <cols>
    <col min="1" max="1" width="22.57421875" style="0" customWidth="1"/>
    <col min="2" max="2" width="13.28125" style="0" customWidth="1"/>
    <col min="3" max="3" width="14.421875" style="0" customWidth="1"/>
    <col min="4" max="5" width="13.7109375" style="0" customWidth="1"/>
    <col min="6" max="6" width="13.28125" style="0" customWidth="1"/>
    <col min="7" max="31" width="11.421875" style="107" customWidth="1"/>
  </cols>
  <sheetData>
    <row r="1" spans="1:6" ht="12.75">
      <c r="A1" s="1"/>
      <c r="B1" s="2"/>
      <c r="C1" s="3"/>
      <c r="D1" s="4"/>
      <c r="E1" s="56"/>
      <c r="F1" s="57"/>
    </row>
    <row r="2" spans="1:6" ht="12.75">
      <c r="A2" s="11" t="s">
        <v>92</v>
      </c>
      <c r="B2" s="2"/>
      <c r="C2" s="3"/>
      <c r="D2" s="4"/>
      <c r="E2" s="56"/>
      <c r="F2" s="57"/>
    </row>
    <row r="3" spans="1:6" ht="12.75">
      <c r="A3" s="253" t="s">
        <v>104</v>
      </c>
      <c r="B3" s="2"/>
      <c r="C3" s="3"/>
      <c r="D3" s="4"/>
      <c r="E3" s="56"/>
      <c r="F3" s="57"/>
    </row>
    <row r="4" spans="1:6" ht="12.75">
      <c r="A4" s="1"/>
      <c r="B4" s="2"/>
      <c r="C4" s="3"/>
      <c r="D4" s="4"/>
      <c r="E4" s="56"/>
      <c r="F4" s="57"/>
    </row>
    <row r="5" spans="1:6" ht="12.75">
      <c r="A5" s="1" t="s">
        <v>57</v>
      </c>
      <c r="B5" s="2"/>
      <c r="C5" s="3"/>
      <c r="D5" s="4"/>
      <c r="E5" s="56"/>
      <c r="F5" s="57"/>
    </row>
    <row r="6" spans="1:6" ht="12.75">
      <c r="A6" s="113" t="s">
        <v>7</v>
      </c>
      <c r="B6" s="114" t="s">
        <v>51</v>
      </c>
      <c r="C6" s="115" t="s">
        <v>3</v>
      </c>
      <c r="D6" s="63" t="s">
        <v>11</v>
      </c>
      <c r="E6" s="116" t="s">
        <v>13</v>
      </c>
      <c r="F6" s="64" t="s">
        <v>15</v>
      </c>
    </row>
    <row r="7" spans="1:6" ht="12.75">
      <c r="A7" s="117"/>
      <c r="B7" s="118" t="s">
        <v>9</v>
      </c>
      <c r="C7" s="119" t="s">
        <v>50</v>
      </c>
      <c r="D7" s="120" t="s">
        <v>52</v>
      </c>
      <c r="E7" s="121" t="s">
        <v>52</v>
      </c>
      <c r="F7" s="122" t="s">
        <v>16</v>
      </c>
    </row>
    <row r="8" spans="1:6" ht="12.75">
      <c r="A8" s="41"/>
      <c r="B8" s="123" t="s">
        <v>4</v>
      </c>
      <c r="C8" s="123" t="s">
        <v>5</v>
      </c>
      <c r="D8" s="124" t="s">
        <v>6</v>
      </c>
      <c r="E8" s="125" t="s">
        <v>17</v>
      </c>
      <c r="F8" s="125" t="s">
        <v>18</v>
      </c>
    </row>
    <row r="9" spans="1:6" ht="12.75">
      <c r="A9" s="7"/>
      <c r="B9" s="33"/>
      <c r="C9" s="33"/>
      <c r="D9" s="96"/>
      <c r="E9" s="256"/>
      <c r="F9" s="260"/>
    </row>
    <row r="10" spans="1:6" ht="12.75">
      <c r="A10" s="9" t="s">
        <v>19</v>
      </c>
      <c r="B10" s="52"/>
      <c r="C10" s="23"/>
      <c r="D10" s="97"/>
      <c r="E10" s="257"/>
      <c r="F10" s="133"/>
    </row>
    <row r="11" spans="1:6" ht="12.75">
      <c r="A11" s="7" t="s">
        <v>20</v>
      </c>
      <c r="B11" s="128">
        <v>1694</v>
      </c>
      <c r="C11" s="140">
        <v>1846175605</v>
      </c>
      <c r="D11" s="127">
        <v>1089832.1162927982</v>
      </c>
      <c r="E11" s="258">
        <v>76</v>
      </c>
      <c r="F11" s="130">
        <v>2.0950254018874874</v>
      </c>
    </row>
    <row r="12" spans="1:6" ht="12.75">
      <c r="A12" s="7" t="s">
        <v>21</v>
      </c>
      <c r="B12" s="128">
        <v>1353</v>
      </c>
      <c r="C12" s="128">
        <v>1461142343</v>
      </c>
      <c r="D12" s="127">
        <v>1079927.8218773096</v>
      </c>
      <c r="E12" s="258">
        <v>73</v>
      </c>
      <c r="F12" s="130">
        <v>2.067807370072226</v>
      </c>
    </row>
    <row r="13" spans="1:6" ht="12.75">
      <c r="A13" s="7" t="s">
        <v>22</v>
      </c>
      <c r="B13" s="128">
        <v>748</v>
      </c>
      <c r="C13" s="188">
        <v>813829197</v>
      </c>
      <c r="D13" s="127">
        <v>1088006.9478609625</v>
      </c>
      <c r="E13" s="258">
        <v>71</v>
      </c>
      <c r="F13" s="130">
        <v>2.043546151687158</v>
      </c>
    </row>
    <row r="14" spans="1:6" ht="12.75">
      <c r="A14" s="7" t="s">
        <v>23</v>
      </c>
      <c r="B14" s="128">
        <v>1292</v>
      </c>
      <c r="C14" s="188">
        <v>1604331464</v>
      </c>
      <c r="D14" s="127">
        <v>1241742.6191950464</v>
      </c>
      <c r="E14" s="258">
        <v>74</v>
      </c>
      <c r="F14" s="130">
        <v>1.9767895489955933</v>
      </c>
    </row>
    <row r="15" spans="1:6" ht="12.75">
      <c r="A15" s="7" t="s">
        <v>24</v>
      </c>
      <c r="B15" s="128">
        <v>886</v>
      </c>
      <c r="C15" s="188">
        <v>1056413419</v>
      </c>
      <c r="D15" s="127">
        <v>1192340.2020316026</v>
      </c>
      <c r="E15" s="258">
        <v>74</v>
      </c>
      <c r="F15" s="130">
        <v>1.992164234047845</v>
      </c>
    </row>
    <row r="16" spans="1:6" ht="12.75">
      <c r="A16" s="7" t="s">
        <v>25</v>
      </c>
      <c r="B16" s="128">
        <v>534</v>
      </c>
      <c r="C16" s="188">
        <v>583329570</v>
      </c>
      <c r="D16" s="99">
        <v>1092377.4719101123</v>
      </c>
      <c r="E16" s="258">
        <v>70</v>
      </c>
      <c r="F16" s="130">
        <v>1.9779553793407045</v>
      </c>
    </row>
    <row r="17" spans="1:6" ht="12.75">
      <c r="A17" s="7" t="s">
        <v>26</v>
      </c>
      <c r="B17" s="80">
        <v>557</v>
      </c>
      <c r="C17" s="80">
        <v>640883127</v>
      </c>
      <c r="D17" s="99">
        <v>1150598.0736086175</v>
      </c>
      <c r="E17" s="259">
        <v>70</v>
      </c>
      <c r="F17" s="171">
        <v>1.9617725713193905</v>
      </c>
    </row>
    <row r="18" spans="1:6" ht="12.75">
      <c r="A18" s="7" t="s">
        <v>27</v>
      </c>
      <c r="B18" s="80">
        <v>414</v>
      </c>
      <c r="C18" s="80">
        <v>488411047</v>
      </c>
      <c r="D18" s="99">
        <v>1179736.8285024154</v>
      </c>
      <c r="E18" s="259">
        <v>56</v>
      </c>
      <c r="F18" s="171">
        <v>1.970893719806765</v>
      </c>
    </row>
    <row r="19" spans="1:6" ht="12.75">
      <c r="A19" s="7" t="s">
        <v>28</v>
      </c>
      <c r="B19" s="263">
        <v>422</v>
      </c>
      <c r="C19" s="264">
        <v>569368205</v>
      </c>
      <c r="D19" s="99">
        <v>1349213.7559241706</v>
      </c>
      <c r="E19" s="259">
        <v>74</v>
      </c>
      <c r="F19" s="171">
        <v>1.754354660917535</v>
      </c>
    </row>
    <row r="20" spans="1:6" ht="12.75">
      <c r="A20" s="7" t="s">
        <v>29</v>
      </c>
      <c r="B20" s="139">
        <v>441</v>
      </c>
      <c r="C20" s="140">
        <v>587805258</v>
      </c>
      <c r="D20" s="99">
        <v>1332891.7414965986</v>
      </c>
      <c r="E20" s="259">
        <v>69</v>
      </c>
      <c r="F20" s="171">
        <v>1.7784183017804847</v>
      </c>
    </row>
    <row r="21" spans="1:6" ht="12.75">
      <c r="A21" s="7" t="s">
        <v>30</v>
      </c>
      <c r="B21" s="128">
        <v>562</v>
      </c>
      <c r="C21" s="188">
        <v>825384686</v>
      </c>
      <c r="D21" s="99">
        <v>1468656.024911032</v>
      </c>
      <c r="E21" s="258">
        <v>75</v>
      </c>
      <c r="F21" s="130">
        <v>1.7763207529270797</v>
      </c>
    </row>
    <row r="22" spans="1:6" ht="12.75">
      <c r="A22" s="7" t="s">
        <v>31</v>
      </c>
      <c r="B22" s="128">
        <v>593</v>
      </c>
      <c r="C22" s="140">
        <v>841311092</v>
      </c>
      <c r="D22" s="99">
        <v>1418737.0860033727</v>
      </c>
      <c r="E22" s="258">
        <v>74</v>
      </c>
      <c r="F22" s="184">
        <v>1.7845719438464287</v>
      </c>
    </row>
    <row r="23" spans="1:6" ht="12.75">
      <c r="A23" s="7"/>
      <c r="B23" s="80"/>
      <c r="C23" s="80"/>
      <c r="D23" s="99"/>
      <c r="E23" s="259"/>
      <c r="F23" s="187"/>
    </row>
    <row r="24" spans="1:6" ht="12.75">
      <c r="A24" s="29" t="s">
        <v>0</v>
      </c>
      <c r="B24" s="86">
        <f>SUM(B11:B23)</f>
        <v>9496</v>
      </c>
      <c r="C24" s="86">
        <f>SUM(C11:C23)</f>
        <v>11318385013</v>
      </c>
      <c r="D24" s="100">
        <f>C24/B24</f>
        <v>1191910.8059182814</v>
      </c>
      <c r="E24" s="88">
        <f>(($C11*E11)+($C12*E12)+($C13*E13)+($C14*E14)+($C15*E15)+($C16*E16)+($C17*E17)+($C18*E18)+($C19*E19)+($C20*E20)+($C21*E21)+($C22*E22))/$C24</f>
        <v>72.58529552196636</v>
      </c>
      <c r="F24" s="89">
        <f>(($C11*F11)+($C12*F12)+($C13*F13)+($C14*F14)+($C15*F15)+($C16*F16)+($C17*F17)+($C18*F18)+($C19*F19)+($C20*F20)+($C21*F21)+($C22*F22))/$C24</f>
        <v>1.9626171463643025</v>
      </c>
    </row>
    <row r="25" spans="1:6" ht="12.75">
      <c r="A25" s="9"/>
      <c r="B25" s="159"/>
      <c r="C25" s="159"/>
      <c r="D25" s="164"/>
      <c r="E25" s="160"/>
      <c r="F25" s="161"/>
    </row>
    <row r="26" spans="1:6" ht="12.75">
      <c r="A26" s="9" t="s">
        <v>81</v>
      </c>
      <c r="B26" s="159"/>
      <c r="C26" s="159"/>
      <c r="D26" s="165"/>
      <c r="E26" s="160"/>
      <c r="F26" s="161"/>
    </row>
    <row r="27" spans="1:6" ht="12.75">
      <c r="A27" s="7" t="s">
        <v>20</v>
      </c>
      <c r="B27" s="18">
        <v>257</v>
      </c>
      <c r="C27" s="18">
        <v>174350256</v>
      </c>
      <c r="D27" s="127">
        <v>678405.6653696498</v>
      </c>
      <c r="E27" s="212">
        <v>46</v>
      </c>
      <c r="F27" s="213">
        <v>2.1226335569016888</v>
      </c>
    </row>
    <row r="28" spans="1:6" ht="12.75">
      <c r="A28" s="7" t="s">
        <v>21</v>
      </c>
      <c r="B28" s="18">
        <v>134</v>
      </c>
      <c r="C28" s="18">
        <v>81977949</v>
      </c>
      <c r="D28" s="127">
        <v>611775.7388059702</v>
      </c>
      <c r="E28" s="212">
        <v>48</v>
      </c>
      <c r="F28" s="213">
        <v>2.1749179110348322</v>
      </c>
    </row>
    <row r="29" spans="1:6" ht="12.75">
      <c r="A29" s="7" t="s">
        <v>22</v>
      </c>
      <c r="B29" s="18">
        <v>259</v>
      </c>
      <c r="C29" s="18">
        <v>234502586</v>
      </c>
      <c r="D29" s="127">
        <v>905415.3899613899</v>
      </c>
      <c r="E29" s="212">
        <v>54</v>
      </c>
      <c r="F29" s="213">
        <v>2.0939110322220498</v>
      </c>
    </row>
    <row r="30" spans="1:6" ht="12.75">
      <c r="A30" s="7" t="s">
        <v>23</v>
      </c>
      <c r="B30" s="18">
        <v>502</v>
      </c>
      <c r="C30" s="18">
        <v>419597932</v>
      </c>
      <c r="D30" s="127">
        <v>835852.454183267</v>
      </c>
      <c r="E30" s="212">
        <v>54</v>
      </c>
      <c r="F30" s="213">
        <v>2.1275424047847786</v>
      </c>
    </row>
    <row r="31" spans="1:6" ht="12.75">
      <c r="A31" s="7" t="s">
        <v>24</v>
      </c>
      <c r="B31" s="18">
        <v>337</v>
      </c>
      <c r="C31" s="18">
        <v>314656947</v>
      </c>
      <c r="D31" s="127">
        <v>933700.1394658753</v>
      </c>
      <c r="E31" s="212">
        <v>53</v>
      </c>
      <c r="F31" s="213">
        <v>2.112782503734138</v>
      </c>
    </row>
    <row r="32" spans="1:6" ht="12.75">
      <c r="A32" s="7" t="s">
        <v>25</v>
      </c>
      <c r="B32" s="18">
        <v>175</v>
      </c>
      <c r="C32" s="18">
        <v>147884783</v>
      </c>
      <c r="D32" s="127">
        <v>845055.9028571428</v>
      </c>
      <c r="E32" s="212">
        <v>53</v>
      </c>
      <c r="F32" s="213">
        <v>2.0988267499435693</v>
      </c>
    </row>
    <row r="33" spans="1:6" ht="12.75">
      <c r="A33" s="7" t="s">
        <v>26</v>
      </c>
      <c r="B33" s="18">
        <v>345</v>
      </c>
      <c r="C33" s="18">
        <v>328465010.3299999</v>
      </c>
      <c r="D33" s="127">
        <v>952072.4937101447</v>
      </c>
      <c r="E33" s="212">
        <v>53</v>
      </c>
      <c r="F33" s="213">
        <v>2.142737533448074</v>
      </c>
    </row>
    <row r="34" spans="1:6" ht="12.75">
      <c r="A34" s="7" t="s">
        <v>27</v>
      </c>
      <c r="B34" s="18">
        <v>521</v>
      </c>
      <c r="C34" s="18">
        <v>551465420</v>
      </c>
      <c r="D34" s="127">
        <v>1058474.8944337813</v>
      </c>
      <c r="E34" s="212">
        <v>52</v>
      </c>
      <c r="F34" s="213">
        <v>2.153435700575822</v>
      </c>
    </row>
    <row r="35" spans="1:6" ht="12.75">
      <c r="A35" s="7" t="s">
        <v>28</v>
      </c>
      <c r="B35" s="263">
        <v>367</v>
      </c>
      <c r="C35" s="264">
        <v>330791745</v>
      </c>
      <c r="D35" s="127">
        <v>901339.904632153</v>
      </c>
      <c r="E35" s="212">
        <v>54</v>
      </c>
      <c r="F35" s="213">
        <v>2.1490955283361153</v>
      </c>
    </row>
    <row r="36" spans="1:6" ht="12.75">
      <c r="A36" s="7" t="s">
        <v>29</v>
      </c>
      <c r="B36" s="18">
        <v>527</v>
      </c>
      <c r="C36" s="18">
        <v>503210006</v>
      </c>
      <c r="D36" s="127">
        <v>954857.6963946869</v>
      </c>
      <c r="E36" s="212">
        <v>55</v>
      </c>
      <c r="F36" s="213">
        <v>2.1492842269469885</v>
      </c>
    </row>
    <row r="37" spans="1:6" ht="12.75">
      <c r="A37" s="7" t="s">
        <v>30</v>
      </c>
      <c r="B37" s="18">
        <v>435</v>
      </c>
      <c r="C37" s="18">
        <v>403175146</v>
      </c>
      <c r="D37" s="127">
        <v>926839.416091954</v>
      </c>
      <c r="E37" s="212">
        <v>55</v>
      </c>
      <c r="F37" s="213">
        <v>2.14703105925086</v>
      </c>
    </row>
    <row r="38" spans="1:6" ht="12.75">
      <c r="A38" s="7" t="s">
        <v>31</v>
      </c>
      <c r="B38" s="18">
        <v>478</v>
      </c>
      <c r="C38" s="18">
        <v>424410264</v>
      </c>
      <c r="D38" s="127">
        <v>887887.5815899582</v>
      </c>
      <c r="E38" s="212">
        <v>54</v>
      </c>
      <c r="F38" s="213">
        <v>2.1454807295376805</v>
      </c>
    </row>
    <row r="39" spans="1:6" ht="12.75">
      <c r="A39" s="9"/>
      <c r="B39" s="159"/>
      <c r="C39" s="159"/>
      <c r="D39" s="165"/>
      <c r="E39" s="160"/>
      <c r="F39" s="161"/>
    </row>
    <row r="40" spans="1:6" ht="12.75">
      <c r="A40" s="29" t="s">
        <v>0</v>
      </c>
      <c r="B40" s="86">
        <f>SUM(B27:B39)</f>
        <v>4337</v>
      </c>
      <c r="C40" s="86">
        <f>SUM(C27:C39)</f>
        <v>3914488044.33</v>
      </c>
      <c r="D40" s="100">
        <f>C40/B40</f>
        <v>902579.673583122</v>
      </c>
      <c r="E40" s="88">
        <f>(($C27*E27)+($C28*E28)+($C29*E29)+($C30*E30)+($C31*E31)+($C32*E32)+($C33*E33)+($C34*E34)+($C35*E35)+($C36*E36)+($C37*E37)+($C38*E38))/$C40</f>
        <v>53.26574761813535</v>
      </c>
      <c r="F40" s="89">
        <f>(($C27*F27)+($C28*F28)+($C29*F29)+($C30*F30)+($C31*F31)+($C32*F32)+($C33*F33)+($C34*F34)+($C35*F35)+($C36*F36)+($C37*F37)+($C38*F38))/$C40</f>
        <v>2.137521105263557</v>
      </c>
    </row>
    <row r="41" spans="1:6" ht="12.75">
      <c r="A41" s="32"/>
      <c r="B41" s="90"/>
      <c r="C41" s="90"/>
      <c r="D41" s="101"/>
      <c r="E41" s="91"/>
      <c r="F41" s="92"/>
    </row>
    <row r="42" spans="1:6" ht="12.75">
      <c r="A42" s="9" t="s">
        <v>32</v>
      </c>
      <c r="B42" s="80"/>
      <c r="C42" s="80"/>
      <c r="D42" s="102"/>
      <c r="E42" s="82"/>
      <c r="F42" s="83"/>
    </row>
    <row r="43" spans="1:6" ht="12.75">
      <c r="A43" s="7" t="s">
        <v>20</v>
      </c>
      <c r="B43" s="181">
        <v>1797</v>
      </c>
      <c r="C43" s="144">
        <v>2591199503</v>
      </c>
      <c r="D43" s="98">
        <v>1441958.5436839177</v>
      </c>
      <c r="E43" s="146">
        <v>47</v>
      </c>
      <c r="F43" s="174">
        <v>2.201358286236133</v>
      </c>
    </row>
    <row r="44" spans="1:6" ht="12.75">
      <c r="A44" s="7" t="s">
        <v>21</v>
      </c>
      <c r="B44" s="128">
        <v>1486</v>
      </c>
      <c r="C44" s="188">
        <v>2168120657</v>
      </c>
      <c r="D44" s="127">
        <v>1459031.3977119785</v>
      </c>
      <c r="E44" s="183">
        <v>47</v>
      </c>
      <c r="F44" s="130">
        <v>2.2300297173175267</v>
      </c>
    </row>
    <row r="45" spans="1:6" ht="12.75">
      <c r="A45" s="7" t="s">
        <v>22</v>
      </c>
      <c r="B45" s="208">
        <v>1692</v>
      </c>
      <c r="C45" s="208">
        <v>2874317567</v>
      </c>
      <c r="D45" s="127">
        <v>1698769.2476359338</v>
      </c>
      <c r="E45" s="146">
        <v>48</v>
      </c>
      <c r="F45" s="186">
        <v>2.1369163949064784</v>
      </c>
    </row>
    <row r="46" spans="1:6" ht="12.75">
      <c r="A46" s="7" t="s">
        <v>23</v>
      </c>
      <c r="B46" s="128">
        <v>1451</v>
      </c>
      <c r="C46" s="188">
        <v>2846643759</v>
      </c>
      <c r="D46" s="127">
        <v>1961849.5926946932</v>
      </c>
      <c r="E46" s="141">
        <v>47</v>
      </c>
      <c r="F46" s="198">
        <v>2.0122542161553274</v>
      </c>
    </row>
    <row r="47" spans="1:6" ht="12.75">
      <c r="A47" s="7" t="s">
        <v>24</v>
      </c>
      <c r="B47" s="128">
        <v>1372</v>
      </c>
      <c r="C47" s="188">
        <v>2911219475</v>
      </c>
      <c r="D47" s="99">
        <v>2121880.083819242</v>
      </c>
      <c r="E47" s="141">
        <v>48</v>
      </c>
      <c r="F47" s="198">
        <v>1.9103892929645918</v>
      </c>
    </row>
    <row r="48" spans="1:6" ht="12.75">
      <c r="A48" s="7" t="s">
        <v>25</v>
      </c>
      <c r="B48" s="128">
        <v>1407</v>
      </c>
      <c r="C48" s="128">
        <v>2691723393</v>
      </c>
      <c r="D48" s="99">
        <v>1913094.0959488272</v>
      </c>
      <c r="E48" s="141">
        <v>47</v>
      </c>
      <c r="F48" s="198">
        <v>1.9023708528062713</v>
      </c>
    </row>
    <row r="49" spans="1:6" ht="12.75">
      <c r="A49" s="7" t="s">
        <v>26</v>
      </c>
      <c r="B49" s="128">
        <v>1926</v>
      </c>
      <c r="C49" s="128">
        <v>3538506211</v>
      </c>
      <c r="D49" s="99">
        <v>1837230.6391484942</v>
      </c>
      <c r="E49" s="141">
        <v>48</v>
      </c>
      <c r="F49" s="198">
        <v>1.972103369630058</v>
      </c>
    </row>
    <row r="50" spans="1:6" ht="12.75">
      <c r="A50" s="7" t="s">
        <v>27</v>
      </c>
      <c r="B50" s="80">
        <v>1695</v>
      </c>
      <c r="C50" s="80">
        <v>3220179653</v>
      </c>
      <c r="D50" s="99">
        <v>1899811.004719764</v>
      </c>
      <c r="E50" s="82">
        <v>44</v>
      </c>
      <c r="F50" s="171">
        <v>2.1631327433628034</v>
      </c>
    </row>
    <row r="51" spans="1:6" ht="12.75">
      <c r="A51" s="7" t="s">
        <v>28</v>
      </c>
      <c r="B51" s="263">
        <v>2486</v>
      </c>
      <c r="C51" s="264">
        <v>4594031811</v>
      </c>
      <c r="D51" s="99">
        <v>1847961.3077232502</v>
      </c>
      <c r="E51" s="82">
        <v>64</v>
      </c>
      <c r="F51" s="171">
        <v>2.0640898448145313</v>
      </c>
    </row>
    <row r="52" spans="1:6" ht="12.75">
      <c r="A52" s="7" t="s">
        <v>29</v>
      </c>
      <c r="B52" s="80">
        <v>2153</v>
      </c>
      <c r="C52" s="80">
        <v>4177540464</v>
      </c>
      <c r="D52" s="99">
        <v>1940334.6326056665</v>
      </c>
      <c r="E52" s="82">
        <v>61</v>
      </c>
      <c r="F52" s="171">
        <v>1.9850836536098195</v>
      </c>
    </row>
    <row r="53" spans="1:6" ht="12.75">
      <c r="A53" s="244" t="s">
        <v>30</v>
      </c>
      <c r="B53" s="76">
        <v>2100</v>
      </c>
      <c r="C53" s="245">
        <v>3860649880</v>
      </c>
      <c r="D53" s="246">
        <v>1838404.7047619047</v>
      </c>
      <c r="E53" s="84">
        <v>61</v>
      </c>
      <c r="F53" s="79">
        <v>1.9690440838240417</v>
      </c>
    </row>
    <row r="54" spans="1:6" ht="12.75">
      <c r="A54" s="7" t="s">
        <v>31</v>
      </c>
      <c r="B54" s="128">
        <v>2002</v>
      </c>
      <c r="C54" s="140">
        <v>3495518926</v>
      </c>
      <c r="D54" s="99">
        <v>1746013.4495504496</v>
      </c>
      <c r="E54" s="141">
        <v>59</v>
      </c>
      <c r="F54" s="197">
        <v>1.9632854330338674</v>
      </c>
    </row>
    <row r="55" spans="1:6" ht="12.75">
      <c r="A55" s="7"/>
      <c r="B55" s="80" t="s">
        <v>65</v>
      </c>
      <c r="C55" s="80"/>
      <c r="D55" s="99"/>
      <c r="E55" s="82"/>
      <c r="F55" s="85"/>
    </row>
    <row r="56" spans="1:6" ht="12.75">
      <c r="A56" s="29" t="s">
        <v>0</v>
      </c>
      <c r="B56" s="86">
        <f>SUM(B43:B55)</f>
        <v>21567</v>
      </c>
      <c r="C56" s="86">
        <f>SUM(C43:C55)</f>
        <v>38969651299</v>
      </c>
      <c r="D56" s="100">
        <f>C56/B56</f>
        <v>1806911.081698892</v>
      </c>
      <c r="E56" s="88">
        <f>(($C43*E43)+($C44*E44)+($C45*E45)+($C46*E46)+($C47*E47)+($C48*E48)+($C49*E49)+($C50*E50)+($C51*E51)+($C52*E52)+($C53*E53)+($C54*E54))/$C56</f>
        <v>52.95958468365765</v>
      </c>
      <c r="F56" s="89">
        <f>(($C43*F43)+($C44*F44)+($C45*F45)+($C46*F46)+($C47*F47)+($C48*F48)+($C49*F49)+($C50*F50)+($C51*F51)+($C52*F52)+($C53*F53)+($C54*F54))/$C56</f>
        <v>2.034286276352676</v>
      </c>
    </row>
    <row r="57" spans="1:6" ht="12.75">
      <c r="A57" s="32"/>
      <c r="B57" s="90"/>
      <c r="C57" s="90"/>
      <c r="D57" s="101"/>
      <c r="E57" s="91"/>
      <c r="F57" s="92"/>
    </row>
    <row r="58" spans="1:6" ht="12.75">
      <c r="A58" s="9" t="s">
        <v>79</v>
      </c>
      <c r="B58" s="80"/>
      <c r="C58" s="80"/>
      <c r="D58" s="102"/>
      <c r="E58" s="82"/>
      <c r="F58" s="83"/>
    </row>
    <row r="59" spans="1:6" ht="12.75">
      <c r="A59" s="7" t="s">
        <v>20</v>
      </c>
      <c r="B59" s="80">
        <v>81</v>
      </c>
      <c r="C59" s="80">
        <v>67943615</v>
      </c>
      <c r="D59" s="127">
        <v>838810.061728395</v>
      </c>
      <c r="E59" s="82">
        <v>48</v>
      </c>
      <c r="F59" s="83">
        <v>1.99</v>
      </c>
    </row>
    <row r="60" spans="1:6" ht="12.75">
      <c r="A60" s="7" t="s">
        <v>21</v>
      </c>
      <c r="B60" s="80">
        <v>34</v>
      </c>
      <c r="C60" s="80">
        <v>24225204</v>
      </c>
      <c r="D60" s="127">
        <v>712506</v>
      </c>
      <c r="E60" s="82">
        <v>46</v>
      </c>
      <c r="F60" s="83">
        <v>1.99</v>
      </c>
    </row>
    <row r="61" spans="1:6" ht="12.75">
      <c r="A61" s="7" t="s">
        <v>22</v>
      </c>
      <c r="B61" s="80">
        <v>152</v>
      </c>
      <c r="C61" s="80">
        <v>108348914</v>
      </c>
      <c r="D61" s="127">
        <v>712821.802631579</v>
      </c>
      <c r="E61" s="82">
        <v>43</v>
      </c>
      <c r="F61" s="83">
        <v>1.99</v>
      </c>
    </row>
    <row r="62" spans="1:6" ht="12.75">
      <c r="A62" s="7" t="s">
        <v>23</v>
      </c>
      <c r="B62" s="80">
        <v>55</v>
      </c>
      <c r="C62" s="80">
        <v>47419619</v>
      </c>
      <c r="D62" s="127">
        <v>862174.8909090909</v>
      </c>
      <c r="E62" s="82">
        <v>47</v>
      </c>
      <c r="F62" s="83">
        <v>1.99</v>
      </c>
    </row>
    <row r="63" spans="1:6" ht="12.75">
      <c r="A63" s="7" t="s">
        <v>24</v>
      </c>
      <c r="B63" s="80">
        <v>40</v>
      </c>
      <c r="C63" s="80">
        <v>36698078</v>
      </c>
      <c r="D63" s="127">
        <v>917451.95</v>
      </c>
      <c r="E63" s="82">
        <v>54</v>
      </c>
      <c r="F63" s="83">
        <v>1.99</v>
      </c>
    </row>
    <row r="64" spans="1:6" ht="12.75">
      <c r="A64" s="7" t="s">
        <v>25</v>
      </c>
      <c r="B64" s="80">
        <v>54</v>
      </c>
      <c r="C64" s="80">
        <v>44616215</v>
      </c>
      <c r="D64" s="127">
        <v>826226.2037037037</v>
      </c>
      <c r="E64" s="82">
        <v>47</v>
      </c>
      <c r="F64" s="83">
        <v>1.99</v>
      </c>
    </row>
    <row r="65" spans="1:6" ht="12.75">
      <c r="A65" s="7" t="s">
        <v>26</v>
      </c>
      <c r="B65" s="80">
        <v>276</v>
      </c>
      <c r="C65" s="80">
        <v>218650923</v>
      </c>
      <c r="D65" s="127">
        <v>792213.4891304348</v>
      </c>
      <c r="E65" s="82">
        <v>46</v>
      </c>
      <c r="F65" s="83">
        <v>1.99</v>
      </c>
    </row>
    <row r="66" spans="1:6" ht="12.75">
      <c r="A66" s="7" t="s">
        <v>27</v>
      </c>
      <c r="B66" s="80">
        <v>106</v>
      </c>
      <c r="C66" s="80">
        <v>78759579</v>
      </c>
      <c r="D66" s="127">
        <v>743014.8962264151</v>
      </c>
      <c r="E66" s="82">
        <v>41</v>
      </c>
      <c r="F66" s="83">
        <v>1.99</v>
      </c>
    </row>
    <row r="67" spans="1:6" ht="12.75">
      <c r="A67" s="7" t="s">
        <v>28</v>
      </c>
      <c r="B67" s="80">
        <v>149</v>
      </c>
      <c r="C67" s="80">
        <v>119957713</v>
      </c>
      <c r="D67" s="127">
        <v>805085.322147651</v>
      </c>
      <c r="E67" s="82">
        <v>44</v>
      </c>
      <c r="F67" s="83">
        <v>1.99</v>
      </c>
    </row>
    <row r="68" spans="1:6" ht="12.75">
      <c r="A68" s="7" t="s">
        <v>29</v>
      </c>
      <c r="B68" s="80">
        <v>76</v>
      </c>
      <c r="C68" s="80">
        <v>55253493</v>
      </c>
      <c r="D68" s="127">
        <v>727019.6447368421</v>
      </c>
      <c r="E68" s="82">
        <v>44</v>
      </c>
      <c r="F68" s="83">
        <v>1.99</v>
      </c>
    </row>
    <row r="69" spans="1:6" ht="12.75">
      <c r="A69" s="7" t="s">
        <v>30</v>
      </c>
      <c r="B69" s="80">
        <v>70</v>
      </c>
      <c r="C69" s="80">
        <v>57460300</v>
      </c>
      <c r="D69" s="127">
        <v>820861.4285714285</v>
      </c>
      <c r="E69" s="82">
        <v>48.811637878674496</v>
      </c>
      <c r="F69" s="83">
        <v>1.99</v>
      </c>
    </row>
    <row r="70" spans="1:6" ht="12.75">
      <c r="A70" s="7" t="s">
        <v>31</v>
      </c>
      <c r="B70" s="80">
        <v>288</v>
      </c>
      <c r="C70" s="80">
        <v>284238688</v>
      </c>
      <c r="D70" s="127">
        <v>986939.8888888889</v>
      </c>
      <c r="E70" s="82">
        <v>54</v>
      </c>
      <c r="F70" s="83">
        <v>1.99</v>
      </c>
    </row>
    <row r="71" spans="1:6" ht="12.75">
      <c r="A71" s="7"/>
      <c r="B71" s="80"/>
      <c r="C71" s="80"/>
      <c r="D71" s="102"/>
      <c r="E71" s="82"/>
      <c r="F71" s="83"/>
    </row>
    <row r="72" spans="1:6" ht="12.75">
      <c r="A72" s="29" t="s">
        <v>0</v>
      </c>
      <c r="B72" s="86">
        <f>SUM(B59:B70)</f>
        <v>1381</v>
      </c>
      <c r="C72" s="86">
        <f>SUM(C59:C70)</f>
        <v>1143572341</v>
      </c>
      <c r="D72" s="100">
        <f>C72/B72</f>
        <v>828075.5546705286</v>
      </c>
      <c r="E72" s="88">
        <f>(($C59*E59)+($C60*E60)+($C61*E61)+($C62*E62)+($C63*E63)+($C64*E64)+($C65*E65)+($C66*E66)+($C67*E67)+($C68*E68)+($C69*E69)+($C70*E70))/$C72</f>
        <v>47.650711224223286</v>
      </c>
      <c r="F72" s="89">
        <f>(($C58*F58)+($C59*F59)+($C60*F60)+($C61*F61)+($C62*F62)+($C63*F63)+($C64*F64)+($C65*F65)+($C66*F66)+($C67*F67)+($C68*F68)+($C69*F69)+($C70*F70))/$C72</f>
        <v>1.9900000000000002</v>
      </c>
    </row>
    <row r="73" spans="1:6" ht="12.75">
      <c r="A73" s="7"/>
      <c r="B73" s="80"/>
      <c r="C73" s="80"/>
      <c r="D73" s="102"/>
      <c r="E73" s="82"/>
      <c r="F73" s="83"/>
    </row>
    <row r="74" spans="1:6" ht="12.75">
      <c r="A74" s="9" t="s">
        <v>68</v>
      </c>
      <c r="B74" s="80"/>
      <c r="C74" s="80"/>
      <c r="D74" s="102"/>
      <c r="E74" s="82"/>
      <c r="F74" s="83"/>
    </row>
    <row r="75" spans="1:6" ht="12.75">
      <c r="A75" s="7" t="s">
        <v>20</v>
      </c>
      <c r="B75" s="139">
        <v>56</v>
      </c>
      <c r="C75" s="128">
        <v>27252445</v>
      </c>
      <c r="D75" s="128">
        <v>486650.8035714286</v>
      </c>
      <c r="E75" s="141">
        <v>25</v>
      </c>
      <c r="F75" s="197">
        <v>2.342956953036691</v>
      </c>
    </row>
    <row r="76" spans="1:6" ht="12.75">
      <c r="A76" s="7" t="s">
        <v>21</v>
      </c>
      <c r="B76" s="128">
        <v>43</v>
      </c>
      <c r="C76" s="188">
        <v>19793557</v>
      </c>
      <c r="D76" s="128">
        <v>460315.27906976745</v>
      </c>
      <c r="E76" s="183">
        <v>24</v>
      </c>
      <c r="F76" s="130">
        <v>2.3272030519830267</v>
      </c>
    </row>
    <row r="77" spans="1:6" ht="12.75">
      <c r="A77" s="7" t="s">
        <v>22</v>
      </c>
      <c r="B77" s="128">
        <v>65</v>
      </c>
      <c r="C77" s="128">
        <v>40903832</v>
      </c>
      <c r="D77" s="128">
        <v>629289.723076923</v>
      </c>
      <c r="E77" s="141">
        <v>29</v>
      </c>
      <c r="F77" s="130">
        <v>1.9995534484397453</v>
      </c>
    </row>
    <row r="78" spans="1:6" ht="12.75">
      <c r="A78" s="7" t="s">
        <v>23</v>
      </c>
      <c r="B78" s="128">
        <v>40</v>
      </c>
      <c r="C78" s="128">
        <v>26462323</v>
      </c>
      <c r="D78" s="128">
        <v>661558.075</v>
      </c>
      <c r="E78" s="141">
        <v>28</v>
      </c>
      <c r="F78" s="130">
        <v>1.8332318421175646</v>
      </c>
    </row>
    <row r="79" spans="1:6" ht="12.75">
      <c r="A79" s="7" t="s">
        <v>24</v>
      </c>
      <c r="B79" s="139">
        <v>60</v>
      </c>
      <c r="C79" s="188">
        <v>37609119</v>
      </c>
      <c r="D79" s="128">
        <v>626818.65</v>
      </c>
      <c r="E79" s="141">
        <v>28</v>
      </c>
      <c r="F79" s="197">
        <v>1.8386296201195247</v>
      </c>
    </row>
    <row r="80" spans="1:6" ht="12.75">
      <c r="A80" s="7" t="s">
        <v>25</v>
      </c>
      <c r="B80" s="181">
        <v>31</v>
      </c>
      <c r="C80" s="181">
        <v>16153021</v>
      </c>
      <c r="D80" s="128">
        <v>521065.1935483871</v>
      </c>
      <c r="E80" s="146">
        <v>25</v>
      </c>
      <c r="F80" s="174">
        <v>1.8287842218492751</v>
      </c>
    </row>
    <row r="81" spans="1:6" ht="12.75">
      <c r="A81" s="7" t="s">
        <v>26</v>
      </c>
      <c r="B81" s="147">
        <v>24</v>
      </c>
      <c r="C81" s="147">
        <v>10854917</v>
      </c>
      <c r="D81" s="128">
        <v>452288.2083333333</v>
      </c>
      <c r="E81" s="82">
        <v>23</v>
      </c>
      <c r="F81" s="199">
        <v>1.8022540384233243</v>
      </c>
    </row>
    <row r="82" spans="1:6" ht="12.75">
      <c r="A82" s="7" t="s">
        <v>27</v>
      </c>
      <c r="B82" s="147">
        <v>28</v>
      </c>
      <c r="C82" s="147">
        <v>12909889</v>
      </c>
      <c r="D82" s="128">
        <v>461067.46428571426</v>
      </c>
      <c r="E82" s="82">
        <v>20</v>
      </c>
      <c r="F82" s="199">
        <v>1.795</v>
      </c>
    </row>
    <row r="83" spans="1:6" ht="12.75">
      <c r="A83" s="7" t="s">
        <v>28</v>
      </c>
      <c r="B83" s="128">
        <v>74</v>
      </c>
      <c r="C83" s="128">
        <v>39355428</v>
      </c>
      <c r="D83" s="128">
        <v>531830.1081081082</v>
      </c>
      <c r="E83" s="82">
        <v>25</v>
      </c>
      <c r="F83" s="199">
        <v>1.8196324781425324</v>
      </c>
    </row>
    <row r="84" spans="1:6" ht="12.75">
      <c r="A84" s="7" t="s">
        <v>29</v>
      </c>
      <c r="B84" s="139">
        <v>33</v>
      </c>
      <c r="C84" s="140">
        <v>23704323</v>
      </c>
      <c r="D84" s="128">
        <v>718312.8181818182</v>
      </c>
      <c r="E84" s="141">
        <v>29</v>
      </c>
      <c r="F84" s="130">
        <v>1.8512501226042186</v>
      </c>
    </row>
    <row r="85" spans="1:6" ht="12.75">
      <c r="A85" s="7" t="s">
        <v>30</v>
      </c>
      <c r="B85" s="139">
        <v>35</v>
      </c>
      <c r="C85" s="140">
        <v>20048994</v>
      </c>
      <c r="D85" s="128">
        <v>572828.4</v>
      </c>
      <c r="E85" s="157">
        <v>26</v>
      </c>
      <c r="F85" s="130">
        <v>1.828091855381871</v>
      </c>
    </row>
    <row r="86" spans="1:6" ht="12.75">
      <c r="A86" s="7" t="s">
        <v>31</v>
      </c>
      <c r="B86" s="145">
        <v>97</v>
      </c>
      <c r="C86" s="144">
        <v>48294855</v>
      </c>
      <c r="D86" s="128">
        <v>497885.1030927835</v>
      </c>
      <c r="E86" s="146">
        <v>28</v>
      </c>
      <c r="F86" s="174">
        <v>1.8363098901528956</v>
      </c>
    </row>
    <row r="87" spans="1:6" ht="12.75">
      <c r="A87" s="7"/>
      <c r="B87" s="80"/>
      <c r="C87" s="80"/>
      <c r="D87" s="170"/>
      <c r="E87" s="82"/>
      <c r="F87" s="83"/>
    </row>
    <row r="88" spans="1:6" ht="12.75">
      <c r="A88" s="29" t="s">
        <v>0</v>
      </c>
      <c r="B88" s="86">
        <f>SUM(B75:B86)</f>
        <v>586</v>
      </c>
      <c r="C88" s="86">
        <f>SUM(C75:C86)</f>
        <v>323342703</v>
      </c>
      <c r="D88" s="100">
        <f>C88/B88</f>
        <v>551779.3566552901</v>
      </c>
      <c r="E88" s="88">
        <f>(($C75*E75)+($C76*E76)+($C77*E77)+($C78*E78)+($C79*E79)+($C80*E80)+($C81*E81)+($C82*E82)+($C83*E83)+($C84*E84)+($C85*E85)+($C86*E86))/$C88</f>
        <v>26.57581310563857</v>
      </c>
      <c r="F88" s="89">
        <f>(($C75*F75)+($C76*F76)+($C77*F77)+($C78*F78)+($C79*F79)+($C80*F80)+($C81*F81)+($C82*F82)+($C83*F83)+($C84*F84)+($C85*F85)+($C86*F86))/$C88</f>
        <v>1.925118039435082</v>
      </c>
    </row>
    <row r="89" spans="1:6" ht="12.75">
      <c r="A89" s="9"/>
      <c r="B89" s="159"/>
      <c r="C89" s="159"/>
      <c r="D89" s="164"/>
      <c r="E89" s="160"/>
      <c r="F89" s="168"/>
    </row>
    <row r="90" spans="1:6" ht="12.75">
      <c r="A90" s="9" t="s">
        <v>71</v>
      </c>
      <c r="B90" s="159"/>
      <c r="C90" s="159"/>
      <c r="D90" s="97"/>
      <c r="E90" s="160"/>
      <c r="F90" s="169"/>
    </row>
    <row r="91" spans="1:6" ht="12.75">
      <c r="A91" s="7" t="s">
        <v>20</v>
      </c>
      <c r="B91" s="181">
        <v>2099</v>
      </c>
      <c r="C91" s="144">
        <v>2528050255</v>
      </c>
      <c r="D91" s="97">
        <v>1204406.981896141</v>
      </c>
      <c r="E91" s="146">
        <v>54</v>
      </c>
      <c r="F91" s="186">
        <v>1.9969510564575386</v>
      </c>
    </row>
    <row r="92" spans="1:6" ht="12.75">
      <c r="A92" s="7" t="s">
        <v>21</v>
      </c>
      <c r="B92" s="128">
        <v>821</v>
      </c>
      <c r="C92" s="140">
        <v>890625948</v>
      </c>
      <c r="D92" s="97">
        <v>1084806.2704019488</v>
      </c>
      <c r="E92" s="141">
        <v>50</v>
      </c>
      <c r="F92" s="198">
        <v>1.9724493872482591</v>
      </c>
    </row>
    <row r="93" spans="1:6" ht="12.75">
      <c r="A93" s="7" t="s">
        <v>22</v>
      </c>
      <c r="B93" s="201">
        <v>814</v>
      </c>
      <c r="C93" s="201">
        <v>922769720</v>
      </c>
      <c r="D93" s="97">
        <v>1133623.7346437348</v>
      </c>
      <c r="E93" s="141">
        <v>53</v>
      </c>
      <c r="F93" s="198">
        <v>1.9911890955307896</v>
      </c>
    </row>
    <row r="94" spans="1:6" ht="12.75">
      <c r="A94" s="7" t="s">
        <v>23</v>
      </c>
      <c r="B94" s="128">
        <v>923</v>
      </c>
      <c r="C94" s="128">
        <v>1054646599</v>
      </c>
      <c r="D94" s="204">
        <v>1142629.0346695557</v>
      </c>
      <c r="E94" s="141">
        <v>53</v>
      </c>
      <c r="F94" s="198">
        <v>1.9884362506250304</v>
      </c>
    </row>
    <row r="95" spans="1:6" ht="12.75">
      <c r="A95" s="7" t="s">
        <v>24</v>
      </c>
      <c r="B95" s="128">
        <v>416</v>
      </c>
      <c r="C95" s="188">
        <v>486303908</v>
      </c>
      <c r="D95" s="204">
        <v>1168999.7788461538</v>
      </c>
      <c r="E95" s="141">
        <v>50</v>
      </c>
      <c r="F95" s="198">
        <v>1.96375756998852</v>
      </c>
    </row>
    <row r="96" spans="1:6" ht="12.75">
      <c r="A96" s="7" t="s">
        <v>25</v>
      </c>
      <c r="B96" s="128">
        <v>437</v>
      </c>
      <c r="C96" s="188">
        <v>453777722</v>
      </c>
      <c r="D96" s="204">
        <v>1038392.9565217391</v>
      </c>
      <c r="E96" s="141">
        <v>49</v>
      </c>
      <c r="F96" s="198">
        <v>1.9736258562953428</v>
      </c>
    </row>
    <row r="97" spans="1:6" ht="12.75">
      <c r="A97" s="7" t="s">
        <v>26</v>
      </c>
      <c r="B97" s="53">
        <v>418</v>
      </c>
      <c r="C97" s="53">
        <v>413995856</v>
      </c>
      <c r="D97" s="204">
        <v>990420.7081339713</v>
      </c>
      <c r="E97" s="220">
        <v>49</v>
      </c>
      <c r="F97" s="221">
        <v>1.9751468098028497</v>
      </c>
    </row>
    <row r="98" spans="1:6" ht="12.75">
      <c r="A98" s="7" t="s">
        <v>27</v>
      </c>
      <c r="B98" s="128">
        <v>329</v>
      </c>
      <c r="C98" s="188">
        <v>345691541</v>
      </c>
      <c r="D98" s="204">
        <v>1050734.1671732522</v>
      </c>
      <c r="E98" s="141">
        <v>41</v>
      </c>
      <c r="F98" s="130">
        <v>2.0059270516717302</v>
      </c>
    </row>
    <row r="99" spans="1:6" ht="12.75">
      <c r="A99" s="7" t="s">
        <v>28</v>
      </c>
      <c r="B99" s="53">
        <v>303</v>
      </c>
      <c r="C99" s="53">
        <v>317497227</v>
      </c>
      <c r="D99" s="204">
        <v>1047845.6336633663</v>
      </c>
      <c r="E99" s="220">
        <v>48</v>
      </c>
      <c r="F99" s="221">
        <v>1.9585696203576597</v>
      </c>
    </row>
    <row r="100" spans="1:6" ht="12.75">
      <c r="A100" s="7" t="s">
        <v>29</v>
      </c>
      <c r="B100" s="53">
        <v>0</v>
      </c>
      <c r="C100" s="53">
        <v>0</v>
      </c>
      <c r="D100" s="204">
        <v>0</v>
      </c>
      <c r="E100" s="220">
        <v>0</v>
      </c>
      <c r="F100" s="221">
        <v>0</v>
      </c>
    </row>
    <row r="101" spans="1:6" ht="12.75">
      <c r="A101" s="7" t="s">
        <v>30</v>
      </c>
      <c r="B101" s="128">
        <v>0</v>
      </c>
      <c r="C101" s="140">
        <v>0</v>
      </c>
      <c r="D101" s="204">
        <v>0</v>
      </c>
      <c r="E101" s="141">
        <v>0</v>
      </c>
      <c r="F101" s="130">
        <v>0</v>
      </c>
    </row>
    <row r="102" spans="1:6" ht="12.75">
      <c r="A102" s="7" t="s">
        <v>31</v>
      </c>
      <c r="B102" s="128">
        <v>0</v>
      </c>
      <c r="C102" s="140">
        <v>0</v>
      </c>
      <c r="D102" s="204">
        <v>0</v>
      </c>
      <c r="E102" s="141">
        <v>0</v>
      </c>
      <c r="F102" s="130">
        <v>0</v>
      </c>
    </row>
    <row r="103" spans="1:6" ht="12.75">
      <c r="A103" s="7"/>
      <c r="B103" s="159"/>
      <c r="C103" s="159"/>
      <c r="D103" s="167"/>
      <c r="E103" s="160"/>
      <c r="F103" s="161"/>
    </row>
    <row r="104" spans="1:6" ht="12.75">
      <c r="A104" s="29" t="s">
        <v>0</v>
      </c>
      <c r="B104" s="86">
        <f>SUM(B91:B102)</f>
        <v>6560</v>
      </c>
      <c r="C104" s="86">
        <f>SUM(C91:C102)</f>
        <v>7413358776</v>
      </c>
      <c r="D104" s="100">
        <f>C104/B104</f>
        <v>1130085.1792682926</v>
      </c>
      <c r="E104" s="88">
        <f>(($C91*E91)+($C92*E92)+($C93*E93)+($C94*E94)+($C95*E95)+($C96*E96)+($C97*E97)+($C98*E98)+($C99*E99)+($C100*E100)+($C101*E101)+($C102*E102))/$C104</f>
        <v>51.54187304585945</v>
      </c>
      <c r="F104" s="89">
        <f>(($C91*F91)+($C92*F92)+($C93*F93)+($C94*F94)+($C95*F95)+($C96*F96)+($C97*F97)+($C98*F98)+($C99*F99)+($C100*F100)+($C101*F101)+($C102*F102))/$C104</f>
        <v>1.9860308489035667</v>
      </c>
    </row>
    <row r="105" spans="1:6" ht="12.75">
      <c r="A105" s="265"/>
      <c r="B105" s="266"/>
      <c r="C105" s="266"/>
      <c r="D105" s="267"/>
      <c r="E105" s="268"/>
      <c r="F105" s="269"/>
    </row>
    <row r="106" spans="1:6" ht="12.75">
      <c r="A106" s="9" t="s">
        <v>101</v>
      </c>
      <c r="B106" s="159"/>
      <c r="C106" s="159"/>
      <c r="D106" s="97"/>
      <c r="E106" s="160"/>
      <c r="F106" s="169"/>
    </row>
    <row r="107" spans="1:6" ht="12.75">
      <c r="A107" s="7" t="s">
        <v>20</v>
      </c>
      <c r="B107" s="181">
        <v>0</v>
      </c>
      <c r="C107" s="144">
        <v>0</v>
      </c>
      <c r="D107" s="97">
        <v>0</v>
      </c>
      <c r="E107" s="146">
        <v>0</v>
      </c>
      <c r="F107" s="186">
        <v>0</v>
      </c>
    </row>
    <row r="108" spans="1:6" ht="12.75">
      <c r="A108" s="7" t="s">
        <v>21</v>
      </c>
      <c r="B108" s="128">
        <v>0</v>
      </c>
      <c r="C108" s="140">
        <v>0</v>
      </c>
      <c r="D108" s="97">
        <v>0</v>
      </c>
      <c r="E108" s="141">
        <v>0</v>
      </c>
      <c r="F108" s="198">
        <v>0</v>
      </c>
    </row>
    <row r="109" spans="1:6" ht="12.75">
      <c r="A109" s="7" t="s">
        <v>22</v>
      </c>
      <c r="B109" s="201">
        <v>0</v>
      </c>
      <c r="C109" s="201">
        <v>0</v>
      </c>
      <c r="D109" s="97">
        <v>0</v>
      </c>
      <c r="E109" s="141">
        <v>0</v>
      </c>
      <c r="F109" s="198">
        <v>0</v>
      </c>
    </row>
    <row r="110" spans="1:6" ht="12.75">
      <c r="A110" s="7" t="s">
        <v>23</v>
      </c>
      <c r="B110" s="128">
        <v>0</v>
      </c>
      <c r="C110" s="128">
        <v>0</v>
      </c>
      <c r="D110" s="204">
        <v>0</v>
      </c>
      <c r="E110" s="141">
        <v>0</v>
      </c>
      <c r="F110" s="198">
        <v>0</v>
      </c>
    </row>
    <row r="111" spans="1:6" ht="12.75">
      <c r="A111" s="7" t="s">
        <v>24</v>
      </c>
      <c r="B111" s="128">
        <v>0</v>
      </c>
      <c r="C111" s="188">
        <v>0</v>
      </c>
      <c r="D111" s="204">
        <v>0</v>
      </c>
      <c r="E111" s="141">
        <v>0</v>
      </c>
      <c r="F111" s="198">
        <v>0</v>
      </c>
    </row>
    <row r="112" spans="1:6" ht="12.75">
      <c r="A112" s="7" t="s">
        <v>25</v>
      </c>
      <c r="B112" s="128">
        <v>0</v>
      </c>
      <c r="C112" s="188">
        <v>0</v>
      </c>
      <c r="D112" s="204">
        <v>0</v>
      </c>
      <c r="E112" s="141">
        <v>0</v>
      </c>
      <c r="F112" s="198">
        <v>0</v>
      </c>
    </row>
    <row r="113" spans="1:6" ht="12.75">
      <c r="A113" s="7" t="s">
        <v>26</v>
      </c>
      <c r="B113" s="53">
        <v>0</v>
      </c>
      <c r="C113" s="53">
        <v>0</v>
      </c>
      <c r="D113" s="204">
        <v>0</v>
      </c>
      <c r="E113" s="220">
        <v>0</v>
      </c>
      <c r="F113" s="221">
        <v>0</v>
      </c>
    </row>
    <row r="114" spans="1:6" ht="12.75">
      <c r="A114" s="7" t="s">
        <v>27</v>
      </c>
      <c r="B114" s="128">
        <v>0</v>
      </c>
      <c r="C114" s="188">
        <v>0</v>
      </c>
      <c r="D114" s="204">
        <v>0</v>
      </c>
      <c r="E114" s="141">
        <v>0</v>
      </c>
      <c r="F114" s="130">
        <v>0</v>
      </c>
    </row>
    <row r="115" spans="1:6" ht="12.75">
      <c r="A115" s="7" t="s">
        <v>28</v>
      </c>
      <c r="B115" s="53">
        <v>0</v>
      </c>
      <c r="C115" s="53">
        <v>0</v>
      </c>
      <c r="D115" s="204">
        <v>0</v>
      </c>
      <c r="E115" s="220">
        <v>0</v>
      </c>
      <c r="F115" s="221">
        <v>0</v>
      </c>
    </row>
    <row r="116" spans="1:6" ht="12.75">
      <c r="A116" s="7" t="s">
        <v>29</v>
      </c>
      <c r="B116" s="53">
        <v>307</v>
      </c>
      <c r="C116" s="53">
        <v>344049206</v>
      </c>
      <c r="D116" s="204">
        <v>1120681.4527687295</v>
      </c>
      <c r="E116" s="220">
        <v>48.74677363446669</v>
      </c>
      <c r="F116" s="221">
        <v>1.9665209843559408</v>
      </c>
    </row>
    <row r="117" spans="1:6" ht="12.75">
      <c r="A117" s="7" t="s">
        <v>30</v>
      </c>
      <c r="B117" s="128">
        <v>287</v>
      </c>
      <c r="C117" s="140">
        <v>294015393</v>
      </c>
      <c r="D117" s="204">
        <v>1024443.8780487805</v>
      </c>
      <c r="E117" s="141">
        <v>48</v>
      </c>
      <c r="F117" s="130">
        <v>1.9715712717803187</v>
      </c>
    </row>
    <row r="118" spans="1:6" ht="12.75">
      <c r="A118" s="7" t="s">
        <v>31</v>
      </c>
      <c r="B118" s="128">
        <v>300</v>
      </c>
      <c r="C118" s="140">
        <v>338022482</v>
      </c>
      <c r="D118" s="204">
        <v>1126741.6066666667</v>
      </c>
      <c r="E118" s="141">
        <v>51</v>
      </c>
      <c r="F118" s="130">
        <v>1.932173458036437</v>
      </c>
    </row>
    <row r="119" spans="1:6" ht="12.75">
      <c r="A119" s="272"/>
      <c r="B119" s="270"/>
      <c r="C119" s="159"/>
      <c r="D119" s="167"/>
      <c r="E119" s="160"/>
      <c r="F119" s="161"/>
    </row>
    <row r="120" spans="1:6" ht="12.75">
      <c r="A120" s="271" t="s">
        <v>0</v>
      </c>
      <c r="B120" s="86">
        <f>SUM(B107:B118)</f>
        <v>894</v>
      </c>
      <c r="C120" s="86">
        <f>SUM(C107:C118)</f>
        <v>976087081</v>
      </c>
      <c r="D120" s="100">
        <f>C120/B120</f>
        <v>1091820.0011185682</v>
      </c>
      <c r="E120" s="88">
        <f>(($C107*E107)+($C108*E108)+($C109*E109)+($C110*E110)+($C111*E111)+($C112*E112)+($C113*E113)+($C114*E114)+($C115*E115)+($C116*E116)+($C117*E117)+($C118*E118))/$C120</f>
        <v>49.302132101469745</v>
      </c>
      <c r="F120" s="89">
        <f>(($C107*F107)+($C108*F108)+($C109*F109)+($C110*F110)+($C111*F111)+($C112*F112)+($C113*F113)+($C114*F114)+($C115*F115)+($C116*F116)+($C117*F117)+($C118*F118))/$C120</f>
        <v>1.9561475514396234</v>
      </c>
    </row>
    <row r="121" spans="1:6" ht="12.75">
      <c r="A121" s="9"/>
      <c r="B121" s="159"/>
      <c r="C121" s="159"/>
      <c r="D121" s="165"/>
      <c r="E121" s="160"/>
      <c r="F121" s="161"/>
    </row>
    <row r="122" spans="1:6" ht="12.75">
      <c r="A122" s="9" t="s">
        <v>73</v>
      </c>
      <c r="B122" s="159"/>
      <c r="C122" s="159"/>
      <c r="D122" s="165"/>
      <c r="E122" s="160"/>
      <c r="F122" s="161"/>
    </row>
    <row r="123" spans="1:6" ht="12.75">
      <c r="A123" s="7" t="s">
        <v>20</v>
      </c>
      <c r="B123" s="139">
        <v>206</v>
      </c>
      <c r="C123" s="140">
        <v>115875145</v>
      </c>
      <c r="D123" s="205">
        <v>562500.7038834952</v>
      </c>
      <c r="E123" s="141">
        <v>50</v>
      </c>
      <c r="F123" s="130">
        <v>1.9761448084487834</v>
      </c>
    </row>
    <row r="124" spans="1:6" ht="12.75">
      <c r="A124" s="7" t="s">
        <v>21</v>
      </c>
      <c r="B124" s="128">
        <v>169</v>
      </c>
      <c r="C124" s="188">
        <v>91389710</v>
      </c>
      <c r="D124" s="205">
        <v>540767.5147928994</v>
      </c>
      <c r="E124" s="183">
        <v>51</v>
      </c>
      <c r="F124" s="130">
        <v>1.98</v>
      </c>
    </row>
    <row r="125" spans="1:6" ht="12.75">
      <c r="A125" s="7" t="s">
        <v>22</v>
      </c>
      <c r="B125" s="128">
        <v>144</v>
      </c>
      <c r="C125" s="128">
        <v>96951379</v>
      </c>
      <c r="D125" s="205">
        <v>673273.4652777778</v>
      </c>
      <c r="E125" s="141">
        <v>49</v>
      </c>
      <c r="F125" s="198">
        <v>1.9679551914367304</v>
      </c>
    </row>
    <row r="126" spans="1:6" ht="12.75">
      <c r="A126" s="7" t="s">
        <v>23</v>
      </c>
      <c r="B126" s="128">
        <v>127</v>
      </c>
      <c r="C126" s="128">
        <v>83326917</v>
      </c>
      <c r="D126" s="205">
        <v>656117.4566929134</v>
      </c>
      <c r="E126" s="141">
        <v>51</v>
      </c>
      <c r="F126" s="198">
        <v>1.9732074789230472</v>
      </c>
    </row>
    <row r="127" spans="1:6" ht="12.75">
      <c r="A127" s="7" t="s">
        <v>24</v>
      </c>
      <c r="B127" s="128">
        <v>94</v>
      </c>
      <c r="C127" s="188">
        <v>59906301</v>
      </c>
      <c r="D127" s="205">
        <v>637301.0744680851</v>
      </c>
      <c r="E127" s="141">
        <v>49</v>
      </c>
      <c r="F127" s="198">
        <v>1.9766614610372955</v>
      </c>
    </row>
    <row r="128" spans="1:6" ht="12.75">
      <c r="A128" s="7" t="s">
        <v>25</v>
      </c>
      <c r="B128" s="128">
        <v>107</v>
      </c>
      <c r="C128" s="128">
        <v>61550020</v>
      </c>
      <c r="D128" s="205">
        <v>575233.8317757009</v>
      </c>
      <c r="E128" s="141">
        <v>49</v>
      </c>
      <c r="F128" s="198">
        <v>1.9716815572115167</v>
      </c>
    </row>
    <row r="129" spans="1:6" ht="12.75">
      <c r="A129" s="7" t="s">
        <v>26</v>
      </c>
      <c r="B129" s="128">
        <v>255</v>
      </c>
      <c r="C129" s="128">
        <v>137765502</v>
      </c>
      <c r="D129" s="205">
        <v>540256.8705882353</v>
      </c>
      <c r="E129" s="141">
        <v>48</v>
      </c>
      <c r="F129" s="130">
        <v>1.9726184254749057</v>
      </c>
    </row>
    <row r="130" spans="1:6" ht="12.75">
      <c r="A130" s="7" t="s">
        <v>27</v>
      </c>
      <c r="B130" s="128">
        <v>291</v>
      </c>
      <c r="C130" s="128">
        <v>181427478</v>
      </c>
      <c r="D130" s="205">
        <v>623462.1237113402</v>
      </c>
      <c r="E130" s="222">
        <v>53</v>
      </c>
      <c r="F130" s="130">
        <v>1.972382196041991</v>
      </c>
    </row>
    <row r="131" spans="1:6" ht="12.75">
      <c r="A131" s="7" t="s">
        <v>28</v>
      </c>
      <c r="B131" s="128">
        <v>125</v>
      </c>
      <c r="C131" s="128">
        <v>83258771</v>
      </c>
      <c r="D131" s="205">
        <v>666070.168</v>
      </c>
      <c r="E131" s="223">
        <v>52</v>
      </c>
      <c r="F131" s="130">
        <v>1.9697380181122301</v>
      </c>
    </row>
    <row r="132" spans="1:6" ht="12.75">
      <c r="A132" s="7" t="s">
        <v>29</v>
      </c>
      <c r="B132" s="128">
        <v>124</v>
      </c>
      <c r="C132" s="128">
        <v>88506171</v>
      </c>
      <c r="D132" s="205">
        <v>713759.4435483871</v>
      </c>
      <c r="E132" s="223">
        <v>51</v>
      </c>
      <c r="F132" s="184">
        <v>1.9706076605664027</v>
      </c>
    </row>
    <row r="133" spans="1:6" ht="12.75">
      <c r="A133" s="7" t="s">
        <v>30</v>
      </c>
      <c r="B133" s="128">
        <v>119</v>
      </c>
      <c r="C133" s="128">
        <v>81011829</v>
      </c>
      <c r="D133" s="205">
        <v>680771.6722689075</v>
      </c>
      <c r="E133" s="222">
        <v>51.55520747470101</v>
      </c>
      <c r="F133" s="130">
        <v>1.961187932443791</v>
      </c>
    </row>
    <row r="134" spans="1:6" ht="12.75">
      <c r="A134" s="7" t="s">
        <v>31</v>
      </c>
      <c r="B134" s="80">
        <v>376</v>
      </c>
      <c r="C134" s="80">
        <v>207242455</v>
      </c>
      <c r="D134" s="205">
        <v>551176.7420212766</v>
      </c>
      <c r="E134" s="82">
        <v>52</v>
      </c>
      <c r="F134" s="83">
        <v>1.9505608590672219</v>
      </c>
    </row>
    <row r="135" spans="1:6" ht="12.75">
      <c r="A135" s="9"/>
      <c r="B135" s="159"/>
      <c r="C135" s="159"/>
      <c r="D135" s="206"/>
      <c r="E135" s="160"/>
      <c r="F135" s="161"/>
    </row>
    <row r="136" spans="1:6" ht="12.75">
      <c r="A136" s="29" t="s">
        <v>0</v>
      </c>
      <c r="B136" s="86">
        <f>SUM(B123:B135)</f>
        <v>2137</v>
      </c>
      <c r="C136" s="86">
        <f>SUM(C123:C135)</f>
        <v>1288211678</v>
      </c>
      <c r="D136" s="207">
        <f>C136/B136</f>
        <v>602813.1389798783</v>
      </c>
      <c r="E136" s="88">
        <f>(($C123*E123)+($C124*E124)+($C125*E125)+($C126*E126)+($C127*E127)+($C128*E128)+($C129*E129)+($C130*E130)+($C131*E131)+($C132*E132)+($C133*E133)+($C134*E134))/$C136</f>
        <v>50.79222941340235</v>
      </c>
      <c r="F136" s="89">
        <f>(($C123*F123)+($C124*F124)+($C125*F125)+($C126*F126)+($C127*F127)+($C128*F128)+($C129*F129)+($C130*F130)+($C131*F131)+($C132*F132)+($C133*F133)+($C134*F134))/$C136</f>
        <v>1.9686647460744413</v>
      </c>
    </row>
    <row r="137" spans="1:6" ht="12.75">
      <c r="A137" s="32"/>
      <c r="B137" s="90"/>
      <c r="C137" s="90"/>
      <c r="D137" s="101"/>
      <c r="E137" s="91"/>
      <c r="F137" s="92"/>
    </row>
    <row r="138" spans="1:6" ht="12.75">
      <c r="A138" s="9" t="s">
        <v>89</v>
      </c>
      <c r="B138" s="80"/>
      <c r="C138" s="80"/>
      <c r="D138" s="102"/>
      <c r="E138" s="82"/>
      <c r="F138" s="83"/>
    </row>
    <row r="139" spans="1:6" ht="12.75">
      <c r="A139" s="7" t="s">
        <v>20</v>
      </c>
      <c r="B139" s="139">
        <v>213</v>
      </c>
      <c r="C139" s="128">
        <v>182395734</v>
      </c>
      <c r="D139" s="98">
        <v>856318</v>
      </c>
      <c r="E139" s="141">
        <v>42</v>
      </c>
      <c r="F139" s="197">
        <v>2.1108649637606107</v>
      </c>
    </row>
    <row r="140" spans="1:6" ht="12.75">
      <c r="A140" s="7" t="s">
        <v>21</v>
      </c>
      <c r="B140" s="128">
        <v>142</v>
      </c>
      <c r="C140" s="188">
        <v>122922523</v>
      </c>
      <c r="D140" s="127">
        <v>865651.5704225352</v>
      </c>
      <c r="E140" s="183">
        <v>41</v>
      </c>
      <c r="F140" s="130">
        <v>2.029936373336561</v>
      </c>
    </row>
    <row r="141" spans="1:6" ht="12.75">
      <c r="A141" s="7" t="s">
        <v>22</v>
      </c>
      <c r="B141" s="128">
        <v>424</v>
      </c>
      <c r="C141" s="128">
        <v>442181235</v>
      </c>
      <c r="D141" s="127">
        <v>1042880.2712264151</v>
      </c>
      <c r="E141" s="141">
        <v>43</v>
      </c>
      <c r="F141" s="130">
        <v>2.0414324198312035</v>
      </c>
    </row>
    <row r="142" spans="1:6" ht="12.75">
      <c r="A142" s="7" t="s">
        <v>23</v>
      </c>
      <c r="B142" s="128">
        <v>218</v>
      </c>
      <c r="C142" s="128">
        <v>210597234</v>
      </c>
      <c r="D142" s="127">
        <v>966042.3577981652</v>
      </c>
      <c r="E142" s="141">
        <v>41</v>
      </c>
      <c r="F142" s="130">
        <v>2.024634035981688</v>
      </c>
    </row>
    <row r="143" spans="1:6" ht="12.75">
      <c r="A143" s="7" t="s">
        <v>24</v>
      </c>
      <c r="B143" s="128">
        <v>152</v>
      </c>
      <c r="C143" s="188">
        <v>150230291</v>
      </c>
      <c r="D143" s="99">
        <v>988357.177631579</v>
      </c>
      <c r="E143" s="141">
        <v>43</v>
      </c>
      <c r="F143" s="197">
        <v>1.9995881783255016</v>
      </c>
    </row>
    <row r="144" spans="1:6" ht="12.75">
      <c r="A144" s="7" t="s">
        <v>25</v>
      </c>
      <c r="B144" s="181">
        <v>154</v>
      </c>
      <c r="C144" s="181">
        <v>141035505</v>
      </c>
      <c r="D144" s="99">
        <v>915814.9675324676</v>
      </c>
      <c r="E144" s="146">
        <v>42</v>
      </c>
      <c r="F144" s="174">
        <v>2.0423192761992803</v>
      </c>
    </row>
    <row r="145" spans="1:6" ht="12.75">
      <c r="A145" s="7" t="s">
        <v>26</v>
      </c>
      <c r="B145" s="80">
        <v>163</v>
      </c>
      <c r="C145" s="80">
        <v>124512868</v>
      </c>
      <c r="D145" s="99">
        <v>763882.6257668711</v>
      </c>
      <c r="E145" s="82">
        <v>40</v>
      </c>
      <c r="F145" s="83">
        <v>2.031539674758757</v>
      </c>
    </row>
    <row r="146" spans="1:6" ht="12.75">
      <c r="A146" s="7" t="s">
        <v>27</v>
      </c>
      <c r="B146" s="181">
        <v>428</v>
      </c>
      <c r="C146" s="181">
        <v>404600945</v>
      </c>
      <c r="D146" s="99">
        <v>945329.3107476636</v>
      </c>
      <c r="E146" s="82">
        <v>37</v>
      </c>
      <c r="F146" s="83">
        <v>2.059672897196265</v>
      </c>
    </row>
    <row r="147" spans="1:6" ht="12.75">
      <c r="A147" s="7" t="s">
        <v>28</v>
      </c>
      <c r="B147" s="139">
        <v>254</v>
      </c>
      <c r="C147" s="140">
        <v>243153353</v>
      </c>
      <c r="D147" s="99">
        <v>957296.6653543307</v>
      </c>
      <c r="E147" s="82">
        <v>42</v>
      </c>
      <c r="F147" s="130">
        <v>1.9307723936260095</v>
      </c>
    </row>
    <row r="148" spans="1:6" ht="12.75">
      <c r="A148" s="149" t="s">
        <v>29</v>
      </c>
      <c r="B148" s="177">
        <v>193</v>
      </c>
      <c r="C148" s="136">
        <v>169143290</v>
      </c>
      <c r="D148" s="99">
        <v>876390.103626943</v>
      </c>
      <c r="E148" s="82">
        <v>39</v>
      </c>
      <c r="F148" s="83">
        <v>1.9339824140230448</v>
      </c>
    </row>
    <row r="149" spans="1:6" ht="12.75">
      <c r="A149" s="149" t="s">
        <v>30</v>
      </c>
      <c r="B149" s="176">
        <v>384</v>
      </c>
      <c r="C149" s="158">
        <v>343951298</v>
      </c>
      <c r="D149" s="99">
        <v>895706.5052083334</v>
      </c>
      <c r="E149" s="146">
        <v>41</v>
      </c>
      <c r="F149" s="174">
        <v>1.933108311310981</v>
      </c>
    </row>
    <row r="150" spans="1:6" ht="12.75">
      <c r="A150" s="149" t="s">
        <v>31</v>
      </c>
      <c r="B150" s="128">
        <v>336</v>
      </c>
      <c r="C150" s="128">
        <v>343525279</v>
      </c>
      <c r="D150" s="99">
        <v>1022396.6636904762</v>
      </c>
      <c r="E150" s="141">
        <v>41</v>
      </c>
      <c r="F150" s="198">
        <v>1.8762691770348572</v>
      </c>
    </row>
    <row r="151" spans="1:6" ht="12.75">
      <c r="A151" s="7"/>
      <c r="B151" s="80"/>
      <c r="C151" s="80"/>
      <c r="D151" s="99"/>
      <c r="E151" s="82"/>
      <c r="F151" s="85"/>
    </row>
    <row r="152" spans="1:6" ht="12.75">
      <c r="A152" s="29" t="s">
        <v>0</v>
      </c>
      <c r="B152" s="86">
        <f>SUM(B139:B151)</f>
        <v>3061</v>
      </c>
      <c r="C152" s="86">
        <f>SUM(C139:C151)</f>
        <v>2878249555</v>
      </c>
      <c r="D152" s="100">
        <f>C152/B152</f>
        <v>940297.1430904933</v>
      </c>
      <c r="E152" s="88">
        <f>(($C139*E139)+($C140*E140)+($C141*E141)+($C142*E142)+($C143*E143)+($C144*E144)+($C145*E145)+($C146*E146)+($C147*E147)+($C148*E148)+($C149*E149)+($C150*E150))/$C152</f>
        <v>40.88541800226214</v>
      </c>
      <c r="F152" s="89">
        <f>(($C139*F139)+($C140*F140)+($C141*F141)+($C142*F142)+($C143*F143)+($C144*F144)+($C145*F145)+($C146*F146)+($C147*F147)+($C148*F148)+($C149*F149)+($C150*F150))/$C152</f>
        <v>1.9957875795855016</v>
      </c>
    </row>
    <row r="153" spans="1:6" ht="12.75">
      <c r="A153" s="9"/>
      <c r="B153" s="159"/>
      <c r="C153" s="159"/>
      <c r="D153" s="164"/>
      <c r="E153" s="160"/>
      <c r="F153" s="161"/>
    </row>
    <row r="154" spans="1:6" ht="12.75">
      <c r="A154" s="9" t="s">
        <v>76</v>
      </c>
      <c r="B154" s="159"/>
      <c r="C154" s="159"/>
      <c r="D154" s="165"/>
      <c r="E154" s="160"/>
      <c r="F154" s="161"/>
    </row>
    <row r="155" spans="1:6" ht="12.75">
      <c r="A155" s="7" t="s">
        <v>20</v>
      </c>
      <c r="B155" s="53">
        <v>0</v>
      </c>
      <c r="C155" s="53">
        <v>0</v>
      </c>
      <c r="D155" s="99">
        <v>0</v>
      </c>
      <c r="E155" s="214">
        <v>0</v>
      </c>
      <c r="F155" s="25">
        <v>0</v>
      </c>
    </row>
    <row r="156" spans="1:6" ht="12.75">
      <c r="A156" s="7" t="s">
        <v>21</v>
      </c>
      <c r="B156" s="139">
        <v>2</v>
      </c>
      <c r="C156" s="128">
        <v>1312123</v>
      </c>
      <c r="D156" s="99">
        <v>656061.5</v>
      </c>
      <c r="E156" s="157">
        <v>48</v>
      </c>
      <c r="F156" s="130">
        <v>1.92</v>
      </c>
    </row>
    <row r="157" spans="1:6" ht="12.75">
      <c r="A157" s="7" t="s">
        <v>22</v>
      </c>
      <c r="B157" s="128">
        <v>0</v>
      </c>
      <c r="C157" s="128">
        <v>0</v>
      </c>
      <c r="D157" s="99">
        <v>0</v>
      </c>
      <c r="E157" s="141">
        <v>0</v>
      </c>
      <c r="F157" s="130">
        <v>0</v>
      </c>
    </row>
    <row r="158" spans="1:6" ht="12.75">
      <c r="A158" s="7" t="s">
        <v>23</v>
      </c>
      <c r="B158" s="211">
        <v>0</v>
      </c>
      <c r="C158" s="211">
        <v>0</v>
      </c>
      <c r="D158" s="99">
        <v>0</v>
      </c>
      <c r="E158" s="212">
        <v>0</v>
      </c>
      <c r="F158" s="213">
        <v>0</v>
      </c>
    </row>
    <row r="159" spans="1:6" ht="12.75">
      <c r="A159" s="7" t="s">
        <v>24</v>
      </c>
      <c r="B159" s="18">
        <v>0</v>
      </c>
      <c r="C159" s="18">
        <v>0</v>
      </c>
      <c r="D159" s="204">
        <v>0</v>
      </c>
      <c r="E159" s="212">
        <v>0</v>
      </c>
      <c r="F159" s="213">
        <v>0</v>
      </c>
    </row>
    <row r="160" spans="1:6" ht="12.75">
      <c r="A160" s="7" t="s">
        <v>25</v>
      </c>
      <c r="B160" s="18">
        <v>0</v>
      </c>
      <c r="C160" s="18">
        <v>0</v>
      </c>
      <c r="D160" s="99">
        <v>0</v>
      </c>
      <c r="E160" s="212">
        <v>0</v>
      </c>
      <c r="F160" s="213">
        <v>0</v>
      </c>
    </row>
    <row r="161" spans="1:6" ht="12.75">
      <c r="A161" s="7" t="s">
        <v>26</v>
      </c>
      <c r="B161" s="18">
        <v>1</v>
      </c>
      <c r="C161" s="18">
        <v>341687</v>
      </c>
      <c r="D161" s="99">
        <v>341687</v>
      </c>
      <c r="E161" s="212">
        <v>50</v>
      </c>
      <c r="F161" s="213">
        <v>1.92</v>
      </c>
    </row>
    <row r="162" spans="1:6" ht="12.75">
      <c r="A162" s="7" t="s">
        <v>27</v>
      </c>
      <c r="B162" s="18">
        <v>0</v>
      </c>
      <c r="C162" s="18">
        <v>0</v>
      </c>
      <c r="D162" s="99">
        <v>0</v>
      </c>
      <c r="E162" s="212">
        <v>0</v>
      </c>
      <c r="F162" s="213">
        <v>0</v>
      </c>
    </row>
    <row r="163" spans="1:6" ht="12.75">
      <c r="A163" s="7" t="s">
        <v>28</v>
      </c>
      <c r="B163" s="18">
        <v>1</v>
      </c>
      <c r="C163" s="18">
        <v>151000</v>
      </c>
      <c r="D163" s="204">
        <v>151000</v>
      </c>
      <c r="E163" s="212">
        <v>14</v>
      </c>
      <c r="F163" s="213">
        <v>1.92</v>
      </c>
    </row>
    <row r="164" spans="1:6" ht="12.75">
      <c r="A164" s="7" t="s">
        <v>29</v>
      </c>
      <c r="B164" s="18">
        <v>0</v>
      </c>
      <c r="C164" s="18">
        <v>0</v>
      </c>
      <c r="D164" s="204">
        <v>0</v>
      </c>
      <c r="E164" s="212">
        <v>0</v>
      </c>
      <c r="F164" s="213">
        <v>0</v>
      </c>
    </row>
    <row r="165" spans="1:6" ht="12.75">
      <c r="A165" s="7" t="s">
        <v>30</v>
      </c>
      <c r="B165" s="18">
        <v>0</v>
      </c>
      <c r="C165" s="18">
        <v>0</v>
      </c>
      <c r="D165" s="204">
        <v>0</v>
      </c>
      <c r="E165" s="212">
        <v>0</v>
      </c>
      <c r="F165" s="213">
        <v>0</v>
      </c>
    </row>
    <row r="166" spans="1:6" ht="12.75">
      <c r="A166" s="7" t="s">
        <v>31</v>
      </c>
      <c r="B166" s="18">
        <v>0</v>
      </c>
      <c r="C166" s="18">
        <v>0</v>
      </c>
      <c r="D166" s="204">
        <v>0</v>
      </c>
      <c r="E166" s="212">
        <v>0</v>
      </c>
      <c r="F166" s="213">
        <v>0</v>
      </c>
    </row>
    <row r="167" spans="1:6" ht="12.75">
      <c r="A167" s="9"/>
      <c r="B167" s="159"/>
      <c r="C167" s="159"/>
      <c r="D167" s="165"/>
      <c r="E167" s="161"/>
      <c r="F167" s="161"/>
    </row>
    <row r="168" spans="1:6" ht="12.75">
      <c r="A168" s="29" t="s">
        <v>0</v>
      </c>
      <c r="B168" s="86">
        <f>SUM(B155:B167)</f>
        <v>4</v>
      </c>
      <c r="C168" s="86">
        <f>SUM(C155:C167)</f>
        <v>1804810</v>
      </c>
      <c r="D168" s="100">
        <f>C168/B168</f>
        <v>451202.5</v>
      </c>
      <c r="E168" s="88">
        <f>(($C155*E155)+($C156*E156)+($C157*E157)+($C158*E158)+($C159*E159)+($C160*E160)+($C161*E161)+($C162*E162)+($C163*E163)+($C164*E164)+($C165*E165)+($C166*E166))/$C168</f>
        <v>45.53401964749752</v>
      </c>
      <c r="F168" s="89">
        <f>(($C155*F155)+($C156*F156)+($C157*F157)+($C158*F158)+($C159*F159)+($C160*F160)+($C161*F161)+($C162*F162)+($C163*F163)+($C164*F164)+($C165*F165)+($C166*F166))/$C168</f>
        <v>1.92</v>
      </c>
    </row>
    <row r="169" spans="1:6" ht="12.75">
      <c r="A169" s="236"/>
      <c r="B169" s="237"/>
      <c r="C169" s="237"/>
      <c r="D169" s="164"/>
      <c r="E169" s="226"/>
      <c r="F169" s="168"/>
    </row>
    <row r="170" spans="1:6" ht="12.75">
      <c r="A170" s="240" t="s">
        <v>86</v>
      </c>
      <c r="B170" s="241"/>
      <c r="C170" s="241"/>
      <c r="D170" s="165"/>
      <c r="E170" s="242"/>
      <c r="F170" s="169"/>
    </row>
    <row r="171" spans="1:6" ht="12.75">
      <c r="A171" s="7" t="s">
        <v>20</v>
      </c>
      <c r="B171" s="201">
        <v>332</v>
      </c>
      <c r="C171" s="224">
        <v>221106828</v>
      </c>
      <c r="D171" s="99">
        <v>665984.421686747</v>
      </c>
      <c r="E171" s="183">
        <v>56</v>
      </c>
      <c r="F171" s="130">
        <v>2.058654495283158</v>
      </c>
    </row>
    <row r="172" spans="1:6" ht="12.75">
      <c r="A172" s="7" t="s">
        <v>21</v>
      </c>
      <c r="B172" s="128">
        <v>776</v>
      </c>
      <c r="C172" s="188">
        <v>507844122</v>
      </c>
      <c r="D172" s="99">
        <v>654438.3015463918</v>
      </c>
      <c r="E172" s="183">
        <v>59</v>
      </c>
      <c r="F172" s="130">
        <v>1.9456975263760166</v>
      </c>
    </row>
    <row r="173" spans="1:6" ht="12.75">
      <c r="A173" s="7" t="s">
        <v>22</v>
      </c>
      <c r="B173" s="201">
        <v>375</v>
      </c>
      <c r="C173" s="201">
        <v>312559143</v>
      </c>
      <c r="D173" s="99">
        <v>833491.048</v>
      </c>
      <c r="E173" s="141">
        <v>57</v>
      </c>
      <c r="F173" s="198">
        <v>1.806825943338346</v>
      </c>
    </row>
    <row r="174" spans="1:6" ht="12.75">
      <c r="A174" s="7" t="s">
        <v>23</v>
      </c>
      <c r="B174" s="209">
        <v>312</v>
      </c>
      <c r="C174" s="128">
        <v>229014404</v>
      </c>
      <c r="D174" s="99">
        <v>734020.5256410256</v>
      </c>
      <c r="E174" s="210">
        <v>54</v>
      </c>
      <c r="F174" s="130">
        <v>1.8</v>
      </c>
    </row>
    <row r="175" spans="1:6" ht="12.75">
      <c r="A175" s="7" t="s">
        <v>24</v>
      </c>
      <c r="B175" s="128">
        <v>160</v>
      </c>
      <c r="C175" s="128">
        <v>112257434</v>
      </c>
      <c r="D175" s="99">
        <v>701608.9625</v>
      </c>
      <c r="E175" s="216">
        <v>53</v>
      </c>
      <c r="F175" s="184">
        <v>1.8</v>
      </c>
    </row>
    <row r="176" spans="1:6" ht="12.75">
      <c r="A176" s="7" t="s">
        <v>25</v>
      </c>
      <c r="B176" s="201">
        <v>142</v>
      </c>
      <c r="C176" s="201">
        <v>81395316</v>
      </c>
      <c r="D176" s="99">
        <v>573206.4507042253</v>
      </c>
      <c r="E176" s="141">
        <v>54</v>
      </c>
      <c r="F176" s="198">
        <v>1.8</v>
      </c>
    </row>
    <row r="177" spans="1:6" ht="12.75">
      <c r="A177" s="7" t="s">
        <v>26</v>
      </c>
      <c r="B177" s="80">
        <v>171</v>
      </c>
      <c r="C177" s="80">
        <v>131064791</v>
      </c>
      <c r="D177" s="99">
        <v>766460.7660818713</v>
      </c>
      <c r="E177" s="82">
        <v>53</v>
      </c>
      <c r="F177" s="83">
        <v>1.8</v>
      </c>
    </row>
    <row r="178" spans="1:6" ht="12.75">
      <c r="A178" s="7" t="s">
        <v>27</v>
      </c>
      <c r="B178" s="80">
        <v>167</v>
      </c>
      <c r="C178" s="80">
        <v>118862536</v>
      </c>
      <c r="D178" s="99">
        <v>711751.7125748503</v>
      </c>
      <c r="E178" s="82">
        <v>52</v>
      </c>
      <c r="F178" s="83">
        <v>1.8105988023952038</v>
      </c>
    </row>
    <row r="179" spans="1:6" ht="12.75">
      <c r="A179" s="7" t="s">
        <v>28</v>
      </c>
      <c r="B179" s="145">
        <v>414</v>
      </c>
      <c r="C179" s="144">
        <v>339057992</v>
      </c>
      <c r="D179" s="99">
        <v>818980.6570048309</v>
      </c>
      <c r="E179" s="82">
        <v>55</v>
      </c>
      <c r="F179" s="186">
        <v>1.7275565661935501</v>
      </c>
    </row>
    <row r="180" spans="1:6" ht="12.75">
      <c r="A180" s="7" t="s">
        <v>29</v>
      </c>
      <c r="B180" s="80">
        <v>208</v>
      </c>
      <c r="C180" s="80">
        <v>154388782</v>
      </c>
      <c r="D180" s="99">
        <v>742253.7596153846</v>
      </c>
      <c r="E180" s="82">
        <v>55</v>
      </c>
      <c r="F180" s="83">
        <v>1.768277319527011</v>
      </c>
    </row>
    <row r="181" spans="1:6" ht="12.75">
      <c r="A181" s="7" t="s">
        <v>30</v>
      </c>
      <c r="B181" s="139">
        <v>242</v>
      </c>
      <c r="C181" s="140">
        <v>158885857</v>
      </c>
      <c r="D181" s="99">
        <v>656553.1280991735</v>
      </c>
      <c r="E181" s="141">
        <v>54</v>
      </c>
      <c r="F181" s="130">
        <v>1.7867306852868599</v>
      </c>
    </row>
    <row r="182" spans="1:6" ht="12.75">
      <c r="A182" s="7" t="s">
        <v>31</v>
      </c>
      <c r="B182" s="128">
        <v>360</v>
      </c>
      <c r="C182" s="140">
        <v>246415441</v>
      </c>
      <c r="D182" s="99">
        <v>684487.3361111111</v>
      </c>
      <c r="E182" s="141">
        <v>56</v>
      </c>
      <c r="F182" s="198">
        <v>1.7729918126356377</v>
      </c>
    </row>
    <row r="183" spans="1:6" ht="12.75">
      <c r="A183" s="250"/>
      <c r="B183" s="251"/>
      <c r="C183" s="251"/>
      <c r="D183" s="252"/>
      <c r="E183" s="84"/>
      <c r="F183" s="249"/>
    </row>
    <row r="184" spans="1:6" ht="12.75">
      <c r="A184" s="29" t="s">
        <v>0</v>
      </c>
      <c r="B184" s="86">
        <f>SUM(B171:B182)</f>
        <v>3659</v>
      </c>
      <c r="C184" s="86">
        <f>SUM(C171:C182)</f>
        <v>2612852646</v>
      </c>
      <c r="D184" s="100">
        <f>C184/B184</f>
        <v>714089.271932222</v>
      </c>
      <c r="E184" s="88">
        <f>(($C171*E171)+($C172*E172)+($C173*E173)+($C174*E174)+($C175*E175)+($C176*E176)+($C177*E177)+($C178*E178)+($C179*E179)+($C180*E180)+($C181*E181)+($C182*E182))/$C184</f>
        <v>55.69329949041451</v>
      </c>
      <c r="F184" s="89">
        <f>(($C171*F171)+($C172*F172)+($C173*F173)+($C174*F174)+($C175*F175)+($C176*F176)+($C177*F177)+($C178*F178)+($C179*F179)+($C180*F180)+($C181*F181)+($C182*F182))/$C184</f>
        <v>1.836875989542985</v>
      </c>
    </row>
    <row r="185" spans="1:6" ht="12.75">
      <c r="A185" s="149"/>
      <c r="B185" s="135"/>
      <c r="C185" s="135"/>
      <c r="D185" s="102"/>
      <c r="E185" s="175"/>
      <c r="F185" s="171"/>
    </row>
    <row r="186" spans="1:6" ht="12.75">
      <c r="A186" s="9" t="s">
        <v>56</v>
      </c>
      <c r="B186" s="80"/>
      <c r="C186" s="80"/>
      <c r="D186" s="102"/>
      <c r="E186" s="82"/>
      <c r="F186" s="83"/>
    </row>
    <row r="187" spans="1:6" ht="12.75">
      <c r="A187" s="7" t="s">
        <v>20</v>
      </c>
      <c r="B187" s="139">
        <v>0</v>
      </c>
      <c r="C187" s="128">
        <v>0</v>
      </c>
      <c r="D187" s="99">
        <v>0</v>
      </c>
      <c r="E187" s="141">
        <v>0</v>
      </c>
      <c r="F187" s="197">
        <v>0</v>
      </c>
    </row>
    <row r="188" spans="1:6" ht="12.75">
      <c r="A188" s="7" t="s">
        <v>21</v>
      </c>
      <c r="B188" s="128">
        <v>0</v>
      </c>
      <c r="C188" s="188">
        <v>0</v>
      </c>
      <c r="D188" s="99">
        <v>0</v>
      </c>
      <c r="E188" s="183">
        <v>0</v>
      </c>
      <c r="F188" s="130">
        <v>0</v>
      </c>
    </row>
    <row r="189" spans="1:6" ht="12.75">
      <c r="A189" s="7" t="s">
        <v>22</v>
      </c>
      <c r="B189" s="128">
        <v>0</v>
      </c>
      <c r="C189" s="128">
        <v>0</v>
      </c>
      <c r="D189" s="99">
        <v>0</v>
      </c>
      <c r="E189" s="141">
        <v>0</v>
      </c>
      <c r="F189" s="198">
        <v>0</v>
      </c>
    </row>
    <row r="190" spans="1:6" ht="12.75">
      <c r="A190" s="7" t="s">
        <v>23</v>
      </c>
      <c r="B190" s="128">
        <v>0</v>
      </c>
      <c r="C190" s="128">
        <v>0</v>
      </c>
      <c r="D190" s="99">
        <v>0</v>
      </c>
      <c r="E190" s="141">
        <v>0</v>
      </c>
      <c r="F190" s="184">
        <v>0</v>
      </c>
    </row>
    <row r="191" spans="1:6" ht="12.75">
      <c r="A191" s="7" t="s">
        <v>24</v>
      </c>
      <c r="B191" s="128">
        <v>0</v>
      </c>
      <c r="C191" s="128">
        <v>0</v>
      </c>
      <c r="D191" s="99">
        <v>0</v>
      </c>
      <c r="E191" s="129">
        <v>0</v>
      </c>
      <c r="F191" s="130">
        <v>0</v>
      </c>
    </row>
    <row r="192" spans="1:6" ht="12.75">
      <c r="A192" s="7" t="s">
        <v>25</v>
      </c>
      <c r="B192" s="128">
        <v>0</v>
      </c>
      <c r="C192" s="128">
        <v>0</v>
      </c>
      <c r="D192" s="99">
        <v>0</v>
      </c>
      <c r="E192" s="141">
        <v>0</v>
      </c>
      <c r="F192" s="198">
        <v>0</v>
      </c>
    </row>
    <row r="193" spans="1:6" ht="12.75">
      <c r="A193" s="7" t="s">
        <v>26</v>
      </c>
      <c r="B193" s="80">
        <v>0</v>
      </c>
      <c r="C193" s="80">
        <v>0</v>
      </c>
      <c r="D193" s="99">
        <v>0</v>
      </c>
      <c r="E193" s="82">
        <v>0</v>
      </c>
      <c r="F193" s="171">
        <v>0</v>
      </c>
    </row>
    <row r="194" spans="1:6" ht="12.75">
      <c r="A194" s="7" t="s">
        <v>27</v>
      </c>
      <c r="B194" s="128">
        <v>0</v>
      </c>
      <c r="C194" s="128">
        <v>0</v>
      </c>
      <c r="D194" s="99">
        <v>0</v>
      </c>
      <c r="E194" s="216">
        <v>0</v>
      </c>
      <c r="F194" s="184">
        <v>0</v>
      </c>
    </row>
    <row r="195" spans="1:6" ht="12.75">
      <c r="A195" s="149" t="s">
        <v>28</v>
      </c>
      <c r="B195" s="143">
        <v>0</v>
      </c>
      <c r="C195" s="144">
        <v>0</v>
      </c>
      <c r="D195" s="99">
        <v>0</v>
      </c>
      <c r="E195" s="146">
        <v>0</v>
      </c>
      <c r="F195" s="185">
        <v>0</v>
      </c>
    </row>
    <row r="196" spans="1:6" ht="12.75">
      <c r="A196" s="7" t="s">
        <v>29</v>
      </c>
      <c r="B196" s="81">
        <v>0</v>
      </c>
      <c r="C196" s="81">
        <v>0</v>
      </c>
      <c r="D196" s="99">
        <v>0</v>
      </c>
      <c r="E196" s="82">
        <v>0</v>
      </c>
      <c r="F196" s="171">
        <v>0</v>
      </c>
    </row>
    <row r="197" spans="1:6" ht="12.75">
      <c r="A197" s="7" t="s">
        <v>30</v>
      </c>
      <c r="B197" s="81">
        <v>0</v>
      </c>
      <c r="C197" s="81">
        <v>0</v>
      </c>
      <c r="D197" s="99">
        <v>0</v>
      </c>
      <c r="E197" s="82">
        <v>0</v>
      </c>
      <c r="F197" s="171">
        <v>0</v>
      </c>
    </row>
    <row r="198" spans="1:6" ht="12.75">
      <c r="A198" s="7" t="s">
        <v>31</v>
      </c>
      <c r="B198" s="81">
        <v>0</v>
      </c>
      <c r="C198" s="81">
        <v>0</v>
      </c>
      <c r="D198" s="99">
        <v>0</v>
      </c>
      <c r="E198" s="82">
        <v>0</v>
      </c>
      <c r="F198" s="171">
        <v>0</v>
      </c>
    </row>
    <row r="199" spans="1:6" ht="12.75">
      <c r="A199" s="7"/>
      <c r="B199" s="80"/>
      <c r="C199" s="80"/>
      <c r="D199" s="99"/>
      <c r="E199" s="82"/>
      <c r="F199" s="85"/>
    </row>
    <row r="200" spans="1:6" ht="12.75">
      <c r="A200" s="29" t="s">
        <v>0</v>
      </c>
      <c r="B200" s="86">
        <f>SUM(B187:B199)</f>
        <v>0</v>
      </c>
      <c r="C200" s="86">
        <v>0</v>
      </c>
      <c r="D200" s="100">
        <v>0</v>
      </c>
      <c r="E200" s="88">
        <v>0</v>
      </c>
      <c r="F200" s="89">
        <v>0</v>
      </c>
    </row>
    <row r="201" spans="1:6" ht="12.75">
      <c r="A201" s="32"/>
      <c r="B201" s="90"/>
      <c r="C201" s="90"/>
      <c r="D201" s="101"/>
      <c r="E201" s="91"/>
      <c r="F201" s="92"/>
    </row>
    <row r="202" spans="1:6" ht="12.75">
      <c r="A202" s="9" t="s">
        <v>1</v>
      </c>
      <c r="B202" s="80"/>
      <c r="C202" s="80"/>
      <c r="D202" s="102"/>
      <c r="E202" s="82"/>
      <c r="F202" s="83"/>
    </row>
    <row r="203" spans="1:6" ht="12.75">
      <c r="A203" s="7" t="s">
        <v>20</v>
      </c>
      <c r="B203" s="181">
        <v>542</v>
      </c>
      <c r="C203" s="144">
        <v>345003697</v>
      </c>
      <c r="D203" s="127">
        <v>636538.1863468635</v>
      </c>
      <c r="E203" s="146">
        <v>44</v>
      </c>
      <c r="F203" s="174">
        <v>2.7532687848269637</v>
      </c>
    </row>
    <row r="204" spans="1:6" ht="12.75">
      <c r="A204" s="7" t="s">
        <v>21</v>
      </c>
      <c r="B204" s="128">
        <v>499</v>
      </c>
      <c r="C204" s="188">
        <v>351205076</v>
      </c>
      <c r="D204" s="127">
        <v>703817.7875751503</v>
      </c>
      <c r="E204" s="183">
        <v>46</v>
      </c>
      <c r="F204" s="130">
        <v>2.7740295920438234</v>
      </c>
    </row>
    <row r="205" spans="1:6" ht="12.75">
      <c r="A205" s="7" t="s">
        <v>22</v>
      </c>
      <c r="B205" s="128">
        <v>706</v>
      </c>
      <c r="C205" s="128">
        <v>501154617</v>
      </c>
      <c r="D205" s="98">
        <v>709850.7322946176</v>
      </c>
      <c r="E205" s="141">
        <v>45</v>
      </c>
      <c r="F205" s="198">
        <v>2.768132431073662</v>
      </c>
    </row>
    <row r="206" spans="1:6" ht="12.75">
      <c r="A206" s="7" t="s">
        <v>23</v>
      </c>
      <c r="B206" s="128">
        <v>377</v>
      </c>
      <c r="C206" s="128">
        <v>271849553</v>
      </c>
      <c r="D206" s="127">
        <v>721086.347480106</v>
      </c>
      <c r="E206" s="141">
        <v>46</v>
      </c>
      <c r="F206" s="130">
        <v>2.7710328657410006</v>
      </c>
    </row>
    <row r="207" spans="1:6" ht="12.75">
      <c r="A207" s="7" t="s">
        <v>24</v>
      </c>
      <c r="B207" s="128">
        <v>327</v>
      </c>
      <c r="C207" s="127">
        <v>227399288</v>
      </c>
      <c r="D207" s="99">
        <v>695410.6666666666</v>
      </c>
      <c r="E207" s="141">
        <v>45</v>
      </c>
      <c r="F207" s="198">
        <v>2.6790939930295647</v>
      </c>
    </row>
    <row r="208" spans="1:6" ht="12.75">
      <c r="A208" s="7" t="s">
        <v>25</v>
      </c>
      <c r="B208" s="128">
        <v>770</v>
      </c>
      <c r="C208" s="181">
        <v>592567149</v>
      </c>
      <c r="D208" s="99">
        <v>769567.725974026</v>
      </c>
      <c r="E208" s="141">
        <v>46</v>
      </c>
      <c r="F208" s="198">
        <v>2.0651968334140642</v>
      </c>
    </row>
    <row r="209" spans="1:6" ht="12.75">
      <c r="A209" s="7" t="s">
        <v>26</v>
      </c>
      <c r="B209" s="80">
        <v>566</v>
      </c>
      <c r="C209" s="80">
        <v>415485844</v>
      </c>
      <c r="D209" s="99">
        <v>734073.929328622</v>
      </c>
      <c r="E209" s="82">
        <v>41</v>
      </c>
      <c r="F209" s="171">
        <v>2.2861504203257526</v>
      </c>
    </row>
    <row r="210" spans="1:6" ht="12.75">
      <c r="A210" s="7" t="s">
        <v>27</v>
      </c>
      <c r="B210" s="80">
        <v>724</v>
      </c>
      <c r="C210" s="80">
        <v>565872574</v>
      </c>
      <c r="D210" s="99">
        <v>781591.9530386741</v>
      </c>
      <c r="E210" s="82">
        <v>40</v>
      </c>
      <c r="F210" s="171">
        <v>2.31277624309392</v>
      </c>
    </row>
    <row r="211" spans="1:6" ht="12.75">
      <c r="A211" s="7" t="s">
        <v>28</v>
      </c>
      <c r="B211" s="135">
        <v>1027</v>
      </c>
      <c r="C211" s="136">
        <v>832778026</v>
      </c>
      <c r="D211" s="99">
        <v>810884.1538461539</v>
      </c>
      <c r="E211" s="82">
        <v>49</v>
      </c>
      <c r="F211" s="172">
        <v>2.3633835163777492</v>
      </c>
    </row>
    <row r="212" spans="1:6" ht="12.75">
      <c r="A212" s="7" t="s">
        <v>29</v>
      </c>
      <c r="B212" s="80">
        <v>970</v>
      </c>
      <c r="C212" s="80">
        <v>804113387</v>
      </c>
      <c r="D212" s="99">
        <v>828982.8731958763</v>
      </c>
      <c r="E212" s="82">
        <v>48</v>
      </c>
      <c r="F212" s="171">
        <v>2.1466411951427946</v>
      </c>
    </row>
    <row r="213" spans="1:6" ht="12.75">
      <c r="A213" s="7" t="s">
        <v>30</v>
      </c>
      <c r="B213" s="128">
        <v>1093</v>
      </c>
      <c r="C213" s="140">
        <v>932904012</v>
      </c>
      <c r="D213" s="99">
        <v>853526.0860018298</v>
      </c>
      <c r="E213" s="141">
        <v>49</v>
      </c>
      <c r="F213" s="184">
        <v>2.2551627955695834</v>
      </c>
    </row>
    <row r="214" spans="1:6" ht="12.75">
      <c r="A214" s="7" t="s">
        <v>31</v>
      </c>
      <c r="B214" s="128">
        <v>1441</v>
      </c>
      <c r="C214" s="140">
        <v>1281068084</v>
      </c>
      <c r="D214" s="99">
        <v>889013.2435808466</v>
      </c>
      <c r="E214" s="141">
        <v>51</v>
      </c>
      <c r="F214" s="198">
        <v>2.336853622059326</v>
      </c>
    </row>
    <row r="215" spans="1:6" ht="12.75">
      <c r="A215" s="7"/>
      <c r="B215" s="80"/>
      <c r="C215" s="80"/>
      <c r="D215" s="99"/>
      <c r="E215" s="82"/>
      <c r="F215" s="85"/>
    </row>
    <row r="216" spans="1:6" ht="12.75">
      <c r="A216" s="29" t="s">
        <v>0</v>
      </c>
      <c r="B216" s="86">
        <f>SUM(B203:B215)</f>
        <v>9042</v>
      </c>
      <c r="C216" s="86">
        <f>SUM(C203:C215)</f>
        <v>7121401307</v>
      </c>
      <c r="D216" s="100">
        <f>C216/B216</f>
        <v>787591.3854235789</v>
      </c>
      <c r="E216" s="88">
        <f>(($C203*E203)+($C204*E204)+($C205*E205)+($C206*E206)+($C207*E207)+($C208*E208)+($C209*E209)+($C210*E210)+($C211*E211)+($C212*E212)+($C213*E213)+($C214*E214))/$C216</f>
        <v>46.901421934850106</v>
      </c>
      <c r="F216" s="89">
        <f>(($C203*F203)+($C204*F204)+($C205*F205)+($C206*F206)+($C207*F207)+($C208*F208)+($C209*F209)+($C210*F210)+($C211*F211)+($C212*F212)+($C213*F213)+($C214*F214))/$C216</f>
        <v>2.3798876498023493</v>
      </c>
    </row>
    <row r="217" spans="1:6" ht="12.75">
      <c r="A217" s="32"/>
      <c r="B217" s="90"/>
      <c r="C217" s="90"/>
      <c r="D217" s="101"/>
      <c r="E217" s="91"/>
      <c r="F217" s="92"/>
    </row>
    <row r="218" spans="1:6" ht="12.75">
      <c r="A218" s="9" t="s">
        <v>2</v>
      </c>
      <c r="B218" s="80"/>
      <c r="C218" s="80"/>
      <c r="D218" s="102"/>
      <c r="E218" s="82"/>
      <c r="F218" s="83"/>
    </row>
    <row r="219" spans="1:6" ht="12.75">
      <c r="A219" s="7" t="s">
        <v>20</v>
      </c>
      <c r="B219" s="128">
        <v>384</v>
      </c>
      <c r="C219" s="140">
        <v>1070419366</v>
      </c>
      <c r="D219" s="127">
        <v>2787550.4322916665</v>
      </c>
      <c r="E219" s="141">
        <v>47</v>
      </c>
      <c r="F219" s="198">
        <v>1.6249015167668408</v>
      </c>
    </row>
    <row r="220" spans="1:6" ht="12.75">
      <c r="A220" s="7" t="s">
        <v>21</v>
      </c>
      <c r="B220" s="128">
        <v>253</v>
      </c>
      <c r="C220" s="188">
        <v>705759334</v>
      </c>
      <c r="D220" s="127">
        <v>2789562.5849802373</v>
      </c>
      <c r="E220" s="183">
        <v>47</v>
      </c>
      <c r="F220" s="130">
        <v>1.583702697398544</v>
      </c>
    </row>
    <row r="221" spans="1:6" ht="12.75">
      <c r="A221" s="7" t="s">
        <v>22</v>
      </c>
      <c r="B221" s="139">
        <v>625</v>
      </c>
      <c r="C221" s="188">
        <v>1923282916</v>
      </c>
      <c r="D221" s="98">
        <v>3077252.6656</v>
      </c>
      <c r="E221" s="141">
        <v>54</v>
      </c>
      <c r="F221" s="198">
        <v>1.5026166189322092</v>
      </c>
    </row>
    <row r="222" spans="1:6" ht="12.75">
      <c r="A222" s="7" t="s">
        <v>23</v>
      </c>
      <c r="B222" s="128">
        <v>647</v>
      </c>
      <c r="C222" s="188">
        <v>2428050064</v>
      </c>
      <c r="D222" s="127">
        <v>3752782.170015456</v>
      </c>
      <c r="E222" s="141">
        <v>53</v>
      </c>
      <c r="F222" s="198">
        <v>1.3800593620049837</v>
      </c>
    </row>
    <row r="223" spans="1:6" ht="12.75">
      <c r="A223" s="7" t="s">
        <v>24</v>
      </c>
      <c r="B223" s="128">
        <v>474</v>
      </c>
      <c r="C223" s="128">
        <v>1877418642</v>
      </c>
      <c r="D223" s="99">
        <v>3960798.8227848103</v>
      </c>
      <c r="E223" s="141">
        <v>51</v>
      </c>
      <c r="F223" s="198">
        <v>1.361762861151988</v>
      </c>
    </row>
    <row r="224" spans="1:6" ht="12.75">
      <c r="A224" s="7" t="s">
        <v>25</v>
      </c>
      <c r="B224" s="128">
        <v>705</v>
      </c>
      <c r="C224" s="128">
        <v>2580232160</v>
      </c>
      <c r="D224" s="99">
        <v>3659903.7730496456</v>
      </c>
      <c r="E224" s="141">
        <v>53</v>
      </c>
      <c r="F224" s="198">
        <v>1.3369645352804223</v>
      </c>
    </row>
    <row r="225" spans="1:6" ht="12.75">
      <c r="A225" s="7" t="s">
        <v>26</v>
      </c>
      <c r="B225" s="80">
        <v>685</v>
      </c>
      <c r="C225" s="80">
        <v>2895529265</v>
      </c>
      <c r="D225" s="99">
        <v>4227050.0218978105</v>
      </c>
      <c r="E225" s="82">
        <v>51</v>
      </c>
      <c r="F225" s="83">
        <v>1.2786589707391545</v>
      </c>
    </row>
    <row r="226" spans="1:6" ht="12.75">
      <c r="A226" s="7" t="s">
        <v>27</v>
      </c>
      <c r="B226" s="128">
        <v>489</v>
      </c>
      <c r="C226" s="128">
        <v>1695061873</v>
      </c>
      <c r="D226" s="99">
        <v>3466384.198364008</v>
      </c>
      <c r="E226" s="82">
        <v>52</v>
      </c>
      <c r="F226" s="83">
        <v>1.7194683026584852</v>
      </c>
    </row>
    <row r="227" spans="1:6" ht="12.75">
      <c r="A227" s="7" t="s">
        <v>28</v>
      </c>
      <c r="B227" s="145">
        <v>616</v>
      </c>
      <c r="C227" s="144">
        <v>2191547308</v>
      </c>
      <c r="D227" s="99">
        <v>3557706.6688311687</v>
      </c>
      <c r="E227" s="82">
        <v>51</v>
      </c>
      <c r="F227" s="173">
        <v>1.2358471228949628</v>
      </c>
    </row>
    <row r="228" spans="1:6" ht="12.75">
      <c r="A228" s="149" t="s">
        <v>29</v>
      </c>
      <c r="B228" s="177">
        <v>478</v>
      </c>
      <c r="C228" s="136">
        <v>2143725766</v>
      </c>
      <c r="D228" s="99">
        <v>4484781.937238494</v>
      </c>
      <c r="E228" s="175">
        <v>49</v>
      </c>
      <c r="F228" s="83">
        <v>1.098913047500312</v>
      </c>
    </row>
    <row r="229" spans="1:6" ht="12.75">
      <c r="A229" s="149" t="s">
        <v>30</v>
      </c>
      <c r="B229" s="188">
        <v>596</v>
      </c>
      <c r="C229" s="248">
        <v>2208250901</v>
      </c>
      <c r="D229" s="99">
        <v>3705118.961409396</v>
      </c>
      <c r="E229" s="141">
        <v>48</v>
      </c>
      <c r="F229" s="198">
        <v>1.1379379304190775</v>
      </c>
    </row>
    <row r="230" spans="1:6" ht="12.75">
      <c r="A230" s="7" t="s">
        <v>31</v>
      </c>
      <c r="B230" s="128">
        <v>603</v>
      </c>
      <c r="C230" s="140">
        <v>1956475846</v>
      </c>
      <c r="D230" s="99">
        <v>3244570.225538972</v>
      </c>
      <c r="E230" s="141">
        <v>50</v>
      </c>
      <c r="F230" s="198">
        <v>1.2410137286918492</v>
      </c>
    </row>
    <row r="231" spans="1:6" ht="12.75">
      <c r="A231" s="7"/>
      <c r="B231" s="80"/>
      <c r="C231" s="80"/>
      <c r="D231" s="99"/>
      <c r="E231" s="82"/>
      <c r="F231" s="85"/>
    </row>
    <row r="232" spans="1:6" ht="12.75">
      <c r="A232" s="29" t="s">
        <v>0</v>
      </c>
      <c r="B232" s="86">
        <f>SUM(B219:B231)</f>
        <v>6555</v>
      </c>
      <c r="C232" s="86">
        <f>SUM(C219:C231)</f>
        <v>23675753441</v>
      </c>
      <c r="D232" s="100">
        <f>C232/B232</f>
        <v>3611861.699618612</v>
      </c>
      <c r="E232" s="88">
        <f>(($C219*E219)+($C220*E220)+($C221*E221)+($C222*E222)+($C223*E223)+($C224*E224)+($C225*E225)+($C226*E226)+($C227*E227)+($C228*E228)+($C229*E229)+($C230*E230))/$C232</f>
        <v>50.89474802488504</v>
      </c>
      <c r="F232" s="89">
        <f>(($C219*F219)+($C220*F220)+($C221*F221)+($C222*F222)+($C223*F223)+($C224*F224)+($C225*F225)+($C226*F226)+($C227*F227)+($C228*F228)+($C229*F229)+($C230*F230))/$C232</f>
        <v>1.340028235402945</v>
      </c>
    </row>
    <row r="233" spans="1:6" ht="12.75">
      <c r="A233" s="7"/>
      <c r="B233" s="33"/>
      <c r="C233" s="33"/>
      <c r="D233" s="96"/>
      <c r="E233" s="35"/>
      <c r="F233" s="35"/>
    </row>
    <row r="234" spans="1:6" ht="12.75">
      <c r="A234" s="9" t="s">
        <v>59</v>
      </c>
      <c r="B234" s="18"/>
      <c r="C234" s="23"/>
      <c r="D234" s="97"/>
      <c r="E234" s="58"/>
      <c r="F234" s="133"/>
    </row>
    <row r="235" spans="1:6" ht="12.75">
      <c r="A235" s="7" t="s">
        <v>20</v>
      </c>
      <c r="B235" s="145">
        <v>507</v>
      </c>
      <c r="C235" s="144">
        <v>597255575</v>
      </c>
      <c r="D235" s="99">
        <v>1178018.8856015778</v>
      </c>
      <c r="E235" s="146">
        <v>52</v>
      </c>
      <c r="F235" s="173">
        <v>2.705062775412352</v>
      </c>
    </row>
    <row r="236" spans="1:6" ht="12.75">
      <c r="A236" s="7" t="s">
        <v>21</v>
      </c>
      <c r="B236" s="128">
        <v>397</v>
      </c>
      <c r="C236" s="188">
        <v>451462347</v>
      </c>
      <c r="D236" s="99">
        <v>1137184.7531486147</v>
      </c>
      <c r="E236" s="183">
        <v>51</v>
      </c>
      <c r="F236" s="130">
        <v>2.6961346591546427</v>
      </c>
    </row>
    <row r="237" spans="1:6" ht="12.75">
      <c r="A237" s="7" t="s">
        <v>22</v>
      </c>
      <c r="B237" s="128">
        <v>552</v>
      </c>
      <c r="C237" s="128">
        <v>681357450</v>
      </c>
      <c r="D237" s="99">
        <v>1234343.206521739</v>
      </c>
      <c r="E237" s="141">
        <v>50</v>
      </c>
      <c r="F237" s="198">
        <v>2.5871601341263677</v>
      </c>
    </row>
    <row r="238" spans="1:6" ht="12.75">
      <c r="A238" s="7" t="s">
        <v>23</v>
      </c>
      <c r="B238" s="128">
        <v>391</v>
      </c>
      <c r="C238" s="128">
        <v>465951856</v>
      </c>
      <c r="D238" s="99">
        <v>1191692.726342711</v>
      </c>
      <c r="E238" s="141">
        <v>51</v>
      </c>
      <c r="F238" s="198">
        <v>2.601053890855196</v>
      </c>
    </row>
    <row r="239" spans="1:6" ht="12.75">
      <c r="A239" s="7" t="s">
        <v>24</v>
      </c>
      <c r="B239" s="128">
        <v>313</v>
      </c>
      <c r="C239" s="128">
        <v>398333244</v>
      </c>
      <c r="D239" s="99">
        <v>1272630.1725239616</v>
      </c>
      <c r="E239" s="141">
        <v>53</v>
      </c>
      <c r="F239" s="198">
        <v>2.515767834532033</v>
      </c>
    </row>
    <row r="240" spans="1:6" ht="12.75">
      <c r="A240" s="7" t="s">
        <v>25</v>
      </c>
      <c r="B240" s="128">
        <v>548</v>
      </c>
      <c r="C240" s="128">
        <v>720738294</v>
      </c>
      <c r="D240" s="99">
        <v>1315215.8649635036</v>
      </c>
      <c r="E240" s="141">
        <v>54</v>
      </c>
      <c r="F240" s="130">
        <v>2.40878291725679</v>
      </c>
    </row>
    <row r="241" spans="1:6" ht="12.75">
      <c r="A241" s="7" t="s">
        <v>26</v>
      </c>
      <c r="B241" s="128">
        <v>650</v>
      </c>
      <c r="C241" s="128">
        <v>825429773</v>
      </c>
      <c r="D241" s="99">
        <v>1269891.9584615384</v>
      </c>
      <c r="E241" s="129">
        <v>54</v>
      </c>
      <c r="F241" s="130">
        <v>2.418358277306769</v>
      </c>
    </row>
    <row r="242" spans="1:6" ht="12.75">
      <c r="A242" s="7" t="s">
        <v>27</v>
      </c>
      <c r="B242" s="128">
        <v>489</v>
      </c>
      <c r="C242" s="128">
        <v>607845024</v>
      </c>
      <c r="D242" s="99">
        <v>1243036.8588957055</v>
      </c>
      <c r="E242" s="129">
        <v>50</v>
      </c>
      <c r="F242" s="130">
        <v>2.364867075664621</v>
      </c>
    </row>
    <row r="243" spans="1:6" ht="12.75">
      <c r="A243" s="7" t="s">
        <v>28</v>
      </c>
      <c r="B243" s="135">
        <v>559</v>
      </c>
      <c r="C243" s="136">
        <v>656988735</v>
      </c>
      <c r="D243" s="99">
        <v>1175292.9069767443</v>
      </c>
      <c r="E243" s="129">
        <v>52</v>
      </c>
      <c r="F243" s="172">
        <v>2.280120863411761</v>
      </c>
    </row>
    <row r="244" spans="1:6" ht="12.75">
      <c r="A244" s="7" t="s">
        <v>29</v>
      </c>
      <c r="B244" s="80">
        <v>479</v>
      </c>
      <c r="C244" s="80">
        <v>630856483</v>
      </c>
      <c r="D244" s="99">
        <v>1317028.1482254697</v>
      </c>
      <c r="E244" s="82">
        <v>53.05104631856498</v>
      </c>
      <c r="F244" s="171">
        <v>2.271002769737727</v>
      </c>
    </row>
    <row r="245" spans="1:6" ht="12.75">
      <c r="A245" s="7" t="s">
        <v>30</v>
      </c>
      <c r="B245" s="128">
        <v>453</v>
      </c>
      <c r="C245" s="140">
        <v>555175734</v>
      </c>
      <c r="D245" s="99">
        <v>1225553.4966887417</v>
      </c>
      <c r="E245" s="141">
        <v>52</v>
      </c>
      <c r="F245" s="184">
        <v>2.3117536670830052</v>
      </c>
    </row>
    <row r="246" spans="1:6" ht="12.75">
      <c r="A246" s="7" t="s">
        <v>31</v>
      </c>
      <c r="B246" s="128">
        <v>611</v>
      </c>
      <c r="C246" s="140">
        <v>752623390</v>
      </c>
      <c r="D246" s="99">
        <v>1231789.5090016366</v>
      </c>
      <c r="E246" s="141">
        <v>52</v>
      </c>
      <c r="F246" s="198">
        <v>2.2818043000895862</v>
      </c>
    </row>
    <row r="247" spans="1:6" ht="12.75">
      <c r="A247" s="7"/>
      <c r="B247" s="80"/>
      <c r="C247" s="80"/>
      <c r="D247" s="99"/>
      <c r="E247" s="82"/>
      <c r="F247" s="187"/>
    </row>
    <row r="248" spans="1:6" ht="12.75">
      <c r="A248" s="29" t="s">
        <v>0</v>
      </c>
      <c r="B248" s="86">
        <f>SUM(B235:B247)</f>
        <v>5949</v>
      </c>
      <c r="C248" s="86">
        <f>SUM(C235:C247)</f>
        <v>7344017905</v>
      </c>
      <c r="D248" s="100">
        <f>C248/B248</f>
        <v>1234496.2018826695</v>
      </c>
      <c r="E248" s="88">
        <f>(($C235*E235)+($C236*E236)+($C237*E237)+($C238*E238)+($C239*E239)+($C240*E240)+($C241*E241)+($C242*E242)+($C243*E243)+($C244*E244)+($C245*E245)+($C246*E246))/$C248</f>
        <v>52.08958442360987</v>
      </c>
      <c r="F248" s="89">
        <f>(($C235*F235)+($C236*F236)+($C237*F237)+($C238*F238)+($C239*F239)+($C240*F240)+($C241*F241)+($C242*F242)+($C243*F243)+($C244*F244)+($C245*F245)+($C246*F246))/$C248</f>
        <v>2.4388416648249134</v>
      </c>
    </row>
    <row r="249" spans="1:6" ht="12.75">
      <c r="A249" s="7"/>
      <c r="B249" s="33"/>
      <c r="C249" s="33"/>
      <c r="D249" s="96"/>
      <c r="E249" s="35"/>
      <c r="F249" s="35"/>
    </row>
    <row r="250" spans="1:6" ht="12.75">
      <c r="A250" s="9" t="s">
        <v>83</v>
      </c>
      <c r="B250" s="18"/>
      <c r="C250" s="23"/>
      <c r="D250" s="97"/>
      <c r="E250" s="58"/>
      <c r="F250" s="14"/>
    </row>
    <row r="251" spans="1:6" ht="12.75">
      <c r="A251" s="7" t="s">
        <v>20</v>
      </c>
      <c r="B251" s="181">
        <v>64</v>
      </c>
      <c r="C251" s="144">
        <v>259750659</v>
      </c>
      <c r="D251" s="99">
        <v>4058604.046875</v>
      </c>
      <c r="E251" s="146">
        <v>41</v>
      </c>
      <c r="F251" s="186">
        <v>0.823952585121257</v>
      </c>
    </row>
    <row r="252" spans="1:6" ht="12.75">
      <c r="A252" s="7" t="s">
        <v>21</v>
      </c>
      <c r="B252" s="128">
        <v>50</v>
      </c>
      <c r="C252" s="188">
        <v>225112672</v>
      </c>
      <c r="D252" s="99">
        <v>4502253.44</v>
      </c>
      <c r="E252" s="183">
        <v>36</v>
      </c>
      <c r="F252" s="130">
        <v>0.991009632456408</v>
      </c>
    </row>
    <row r="253" spans="1:6" ht="12.75">
      <c r="A253" s="7" t="s">
        <v>22</v>
      </c>
      <c r="B253" s="128">
        <v>46</v>
      </c>
      <c r="C253" s="128">
        <v>206188177</v>
      </c>
      <c r="D253" s="99">
        <v>4482351.673913044</v>
      </c>
      <c r="E253" s="129">
        <v>39</v>
      </c>
      <c r="F253" s="130">
        <v>0.967649915930922</v>
      </c>
    </row>
    <row r="254" spans="1:6" ht="12.75">
      <c r="A254" s="7" t="s">
        <v>23</v>
      </c>
      <c r="B254" s="181">
        <v>50</v>
      </c>
      <c r="C254" s="176">
        <v>228762191</v>
      </c>
      <c r="D254" s="99">
        <v>4575243.82</v>
      </c>
      <c r="E254" s="141">
        <v>40</v>
      </c>
      <c r="F254" s="198">
        <v>0.895589696376006</v>
      </c>
    </row>
    <row r="255" spans="1:6" ht="12.75">
      <c r="A255" s="7" t="s">
        <v>24</v>
      </c>
      <c r="B255" s="128">
        <v>36</v>
      </c>
      <c r="C255" s="188">
        <v>162236317</v>
      </c>
      <c r="D255" s="99">
        <v>4506564.361111111</v>
      </c>
      <c r="E255" s="141">
        <v>40</v>
      </c>
      <c r="F255" s="198">
        <v>0.820345422289141</v>
      </c>
    </row>
    <row r="256" spans="1:6" ht="12.75">
      <c r="A256" s="7" t="s">
        <v>25</v>
      </c>
      <c r="B256" s="128">
        <v>6</v>
      </c>
      <c r="C256" s="128">
        <v>17715850</v>
      </c>
      <c r="D256" s="99">
        <v>2952641.6666666665</v>
      </c>
      <c r="E256" s="141">
        <v>43</v>
      </c>
      <c r="F256" s="198">
        <v>1.41113110180996</v>
      </c>
    </row>
    <row r="257" spans="1:6" ht="12.75">
      <c r="A257" s="7" t="s">
        <v>26</v>
      </c>
      <c r="B257" s="135">
        <v>66</v>
      </c>
      <c r="C257" s="136">
        <v>300420363</v>
      </c>
      <c r="D257" s="99">
        <v>4551823.681818182</v>
      </c>
      <c r="E257" s="175">
        <v>40</v>
      </c>
      <c r="F257" s="171">
        <v>0.9505869799178694</v>
      </c>
    </row>
    <row r="258" spans="1:6" ht="12.75">
      <c r="A258" s="7" t="s">
        <v>27</v>
      </c>
      <c r="B258" s="135">
        <v>29</v>
      </c>
      <c r="C258" s="136">
        <v>132033045</v>
      </c>
      <c r="D258" s="99">
        <v>4552863.620689655</v>
      </c>
      <c r="E258" s="175">
        <v>37</v>
      </c>
      <c r="F258" s="171">
        <v>1.24</v>
      </c>
    </row>
    <row r="259" spans="1:6" ht="12.75">
      <c r="A259" s="7" t="s">
        <v>28</v>
      </c>
      <c r="B259" s="145">
        <v>33</v>
      </c>
      <c r="C259" s="144">
        <v>145707179</v>
      </c>
      <c r="D259" s="99">
        <v>4415369.060606061</v>
      </c>
      <c r="E259" s="175">
        <v>37</v>
      </c>
      <c r="F259" s="185">
        <v>1.2424650544500626</v>
      </c>
    </row>
    <row r="260" spans="1:6" ht="12.75">
      <c r="A260" s="7" t="s">
        <v>29</v>
      </c>
      <c r="B260" s="135">
        <v>41</v>
      </c>
      <c r="C260" s="136">
        <v>174622410</v>
      </c>
      <c r="D260" s="99">
        <v>4259083.1707317075</v>
      </c>
      <c r="E260" s="175">
        <v>37</v>
      </c>
      <c r="F260" s="171">
        <v>0.9026365188179454</v>
      </c>
    </row>
    <row r="261" spans="1:6" ht="12.75">
      <c r="A261" s="7" t="s">
        <v>30</v>
      </c>
      <c r="B261" s="181">
        <v>36</v>
      </c>
      <c r="C261" s="158">
        <v>133377039</v>
      </c>
      <c r="D261" s="99">
        <v>3704917.75</v>
      </c>
      <c r="E261" s="146">
        <v>35</v>
      </c>
      <c r="F261" s="186">
        <v>1.576532888168255</v>
      </c>
    </row>
    <row r="262" spans="1:6" ht="12.75">
      <c r="A262" s="7" t="s">
        <v>31</v>
      </c>
      <c r="B262" s="128">
        <v>19</v>
      </c>
      <c r="C262" s="140">
        <v>107350129</v>
      </c>
      <c r="D262" s="99">
        <v>5650006.7894736845</v>
      </c>
      <c r="E262" s="141">
        <v>26</v>
      </c>
      <c r="F262" s="130">
        <v>1.5597453827931589</v>
      </c>
    </row>
    <row r="263" spans="1:6" ht="12.75">
      <c r="A263" s="7"/>
      <c r="B263" s="80"/>
      <c r="C263" s="80"/>
      <c r="D263" s="99"/>
      <c r="E263" s="82"/>
      <c r="F263" s="85"/>
    </row>
    <row r="264" spans="1:6" ht="12.75">
      <c r="A264" s="29" t="s">
        <v>0</v>
      </c>
      <c r="B264" s="86">
        <f>SUM(B251:B263)</f>
        <v>476</v>
      </c>
      <c r="C264" s="86">
        <f>SUM(C251:C263)</f>
        <v>2093276031</v>
      </c>
      <c r="D264" s="100">
        <f>C264/B264</f>
        <v>4397638.720588235</v>
      </c>
      <c r="E264" s="88">
        <f>(($C251*E251)+($C252*E252)+($C253*E253)+($C254*E254)+($C255*E255)+($C256*E256)+($C257*E257)+($C258*E258)+($C259*E259)+($C260*E260)+($C261*E261)+($C262*E262))/$C264</f>
        <v>37.93595517503922</v>
      </c>
      <c r="F264" s="89">
        <f>(($C251*F251)+($C252*F252)+($C253*F253)+($C254*F254)+($C255*F255)+($C256*F256)+($C257*F257)+($C258*F258)+($C259*F259)+($C260*F260)+($C261*F261)+($C262*F262))/$C264</f>
        <v>1.0343885477901409</v>
      </c>
    </row>
    <row r="265" spans="1:6" ht="12.75">
      <c r="A265" s="236"/>
      <c r="B265" s="237"/>
      <c r="C265" s="237"/>
      <c r="D265" s="164"/>
      <c r="E265" s="226"/>
      <c r="F265" s="168"/>
    </row>
    <row r="266" spans="1:6" ht="12.75">
      <c r="A266" s="9" t="s">
        <v>84</v>
      </c>
      <c r="B266" s="18"/>
      <c r="C266" s="23"/>
      <c r="D266" s="97"/>
      <c r="E266" s="58"/>
      <c r="F266" s="14"/>
    </row>
    <row r="267" spans="1:6" ht="12.75">
      <c r="A267" s="7" t="s">
        <v>20</v>
      </c>
      <c r="B267" s="181">
        <v>0</v>
      </c>
      <c r="C267" s="144">
        <v>0</v>
      </c>
      <c r="D267" s="99">
        <v>0</v>
      </c>
      <c r="E267" s="146">
        <v>0</v>
      </c>
      <c r="F267" s="186">
        <v>0</v>
      </c>
    </row>
    <row r="268" spans="1:6" ht="12.75">
      <c r="A268" s="7" t="s">
        <v>21</v>
      </c>
      <c r="B268" s="128">
        <v>0</v>
      </c>
      <c r="C268" s="188">
        <v>0</v>
      </c>
      <c r="D268" s="99">
        <v>0</v>
      </c>
      <c r="E268" s="183">
        <v>0</v>
      </c>
      <c r="F268" s="130">
        <v>0</v>
      </c>
    </row>
    <row r="269" spans="1:6" ht="12.75">
      <c r="A269" s="7" t="s">
        <v>22</v>
      </c>
      <c r="B269" s="128">
        <v>0</v>
      </c>
      <c r="C269" s="128">
        <v>0</v>
      </c>
      <c r="D269" s="99">
        <v>0</v>
      </c>
      <c r="E269" s="129">
        <v>0</v>
      </c>
      <c r="F269" s="130">
        <v>0</v>
      </c>
    </row>
    <row r="270" spans="1:6" ht="12.75">
      <c r="A270" s="7" t="s">
        <v>23</v>
      </c>
      <c r="B270" s="181">
        <v>0</v>
      </c>
      <c r="C270" s="176">
        <v>0</v>
      </c>
      <c r="D270" s="99">
        <v>0</v>
      </c>
      <c r="E270" s="141">
        <v>0</v>
      </c>
      <c r="F270" s="198">
        <v>0</v>
      </c>
    </row>
    <row r="271" spans="1:6" ht="12.75">
      <c r="A271" s="7" t="s">
        <v>24</v>
      </c>
      <c r="B271" s="128">
        <v>0</v>
      </c>
      <c r="C271" s="188">
        <v>0</v>
      </c>
      <c r="D271" s="99">
        <v>0</v>
      </c>
      <c r="E271" s="141">
        <v>0</v>
      </c>
      <c r="F271" s="198">
        <v>0</v>
      </c>
    </row>
    <row r="272" spans="1:6" ht="12.75">
      <c r="A272" s="7" t="s">
        <v>25</v>
      </c>
      <c r="B272" s="128">
        <v>0</v>
      </c>
      <c r="C272" s="128">
        <v>0</v>
      </c>
      <c r="D272" s="99">
        <v>0</v>
      </c>
      <c r="E272" s="141">
        <v>0</v>
      </c>
      <c r="F272" s="198">
        <v>0</v>
      </c>
    </row>
    <row r="273" spans="1:6" ht="12.75">
      <c r="A273" s="7" t="s">
        <v>26</v>
      </c>
      <c r="B273" s="135">
        <v>0</v>
      </c>
      <c r="C273" s="136">
        <v>0</v>
      </c>
      <c r="D273" s="99">
        <v>0</v>
      </c>
      <c r="E273" s="175">
        <v>0</v>
      </c>
      <c r="F273" s="171">
        <v>0</v>
      </c>
    </row>
    <row r="274" spans="1:6" ht="12.75">
      <c r="A274" s="7" t="s">
        <v>27</v>
      </c>
      <c r="B274" s="135">
        <v>0</v>
      </c>
      <c r="C274" s="136">
        <v>0</v>
      </c>
      <c r="D274" s="99">
        <v>0</v>
      </c>
      <c r="E274" s="175">
        <v>0</v>
      </c>
      <c r="F274" s="171">
        <v>0</v>
      </c>
    </row>
    <row r="275" spans="1:6" ht="12.75">
      <c r="A275" s="7" t="s">
        <v>28</v>
      </c>
      <c r="B275" s="145">
        <v>0</v>
      </c>
      <c r="C275" s="144">
        <v>0</v>
      </c>
      <c r="D275" s="99">
        <v>0</v>
      </c>
      <c r="E275" s="146">
        <v>0</v>
      </c>
      <c r="F275" s="185">
        <v>0</v>
      </c>
    </row>
    <row r="276" spans="1:6" ht="12.75">
      <c r="A276" s="7" t="s">
        <v>29</v>
      </c>
      <c r="B276" s="135">
        <v>0</v>
      </c>
      <c r="C276" s="136">
        <v>0</v>
      </c>
      <c r="D276" s="99">
        <v>0</v>
      </c>
      <c r="E276" s="175">
        <v>0</v>
      </c>
      <c r="F276" s="171">
        <v>0</v>
      </c>
    </row>
    <row r="277" spans="1:6" ht="12.75">
      <c r="A277" s="7" t="s">
        <v>30</v>
      </c>
      <c r="B277" s="135">
        <v>0</v>
      </c>
      <c r="C277" s="136">
        <v>0</v>
      </c>
      <c r="D277" s="99">
        <v>0</v>
      </c>
      <c r="E277" s="175">
        <v>0</v>
      </c>
      <c r="F277" s="171">
        <v>0</v>
      </c>
    </row>
    <row r="278" spans="1:6" ht="12.75">
      <c r="A278" s="7" t="s">
        <v>31</v>
      </c>
      <c r="B278" s="135">
        <v>0</v>
      </c>
      <c r="C278" s="136">
        <v>0</v>
      </c>
      <c r="D278" s="99">
        <v>0</v>
      </c>
      <c r="E278" s="175">
        <v>0</v>
      </c>
      <c r="F278" s="171">
        <v>0</v>
      </c>
    </row>
    <row r="279" spans="1:6" ht="12.75">
      <c r="A279" s="238"/>
      <c r="B279" s="128"/>
      <c r="C279" s="140"/>
      <c r="D279" s="99"/>
      <c r="E279" s="141"/>
      <c r="F279" s="141"/>
    </row>
    <row r="280" spans="1:6" ht="12.75">
      <c r="A280" s="29" t="s">
        <v>0</v>
      </c>
      <c r="B280" s="86">
        <f>SUM(B267:B279)</f>
        <v>0</v>
      </c>
      <c r="C280" s="86">
        <f>SUM(C267:C279)</f>
        <v>0</v>
      </c>
      <c r="D280" s="100">
        <v>0</v>
      </c>
      <c r="E280" s="88">
        <v>0</v>
      </c>
      <c r="F280" s="89">
        <v>0</v>
      </c>
    </row>
    <row r="281" spans="1:6" ht="12.75">
      <c r="A281" s="236"/>
      <c r="B281" s="237"/>
      <c r="C281" s="237"/>
      <c r="D281" s="164"/>
      <c r="E281" s="226"/>
      <c r="F281" s="168"/>
    </row>
    <row r="282" spans="1:6" ht="12.75">
      <c r="A282" s="9" t="s">
        <v>95</v>
      </c>
      <c r="B282" s="18"/>
      <c r="C282" s="23"/>
      <c r="D282" s="97"/>
      <c r="E282" s="58"/>
      <c r="F282" s="14"/>
    </row>
    <row r="283" spans="1:6" ht="12.75">
      <c r="A283" s="7" t="s">
        <v>20</v>
      </c>
      <c r="B283" s="181">
        <v>0</v>
      </c>
      <c r="C283" s="144">
        <v>0</v>
      </c>
      <c r="D283" s="99">
        <v>0</v>
      </c>
      <c r="E283" s="146">
        <v>0</v>
      </c>
      <c r="F283" s="186">
        <v>0</v>
      </c>
    </row>
    <row r="284" spans="1:6" ht="12.75">
      <c r="A284" s="7" t="s">
        <v>21</v>
      </c>
      <c r="B284" s="128">
        <v>0</v>
      </c>
      <c r="C284" s="188">
        <v>0</v>
      </c>
      <c r="D284" s="99">
        <v>0</v>
      </c>
      <c r="E284" s="183">
        <v>0</v>
      </c>
      <c r="F284" s="130">
        <v>0</v>
      </c>
    </row>
    <row r="285" spans="1:6" ht="12.75">
      <c r="A285" s="7" t="s">
        <v>22</v>
      </c>
      <c r="B285" s="128">
        <v>0</v>
      </c>
      <c r="C285" s="128">
        <v>0</v>
      </c>
      <c r="D285" s="99">
        <v>0</v>
      </c>
      <c r="E285" s="129">
        <v>0</v>
      </c>
      <c r="F285" s="130">
        <v>0</v>
      </c>
    </row>
    <row r="286" spans="1:6" ht="12.75">
      <c r="A286" s="7" t="s">
        <v>23</v>
      </c>
      <c r="B286" s="181">
        <v>0</v>
      </c>
      <c r="C286" s="176">
        <v>0</v>
      </c>
      <c r="D286" s="99">
        <v>0</v>
      </c>
      <c r="E286" s="141">
        <v>0</v>
      </c>
      <c r="F286" s="198">
        <v>0</v>
      </c>
    </row>
    <row r="287" spans="1:6" ht="12.75">
      <c r="A287" s="7" t="s">
        <v>24</v>
      </c>
      <c r="B287" s="128">
        <v>0</v>
      </c>
      <c r="C287" s="188">
        <v>0</v>
      </c>
      <c r="D287" s="99">
        <v>0</v>
      </c>
      <c r="E287" s="141">
        <v>0</v>
      </c>
      <c r="F287" s="198">
        <v>0</v>
      </c>
    </row>
    <row r="288" spans="1:6" ht="12.75">
      <c r="A288" s="7" t="s">
        <v>25</v>
      </c>
      <c r="B288" s="128">
        <v>0</v>
      </c>
      <c r="C288" s="128">
        <v>0</v>
      </c>
      <c r="D288" s="99">
        <v>0</v>
      </c>
      <c r="E288" s="141">
        <v>0</v>
      </c>
      <c r="F288" s="198">
        <v>0</v>
      </c>
    </row>
    <row r="289" spans="1:6" ht="12.75">
      <c r="A289" s="7" t="s">
        <v>96</v>
      </c>
      <c r="B289" s="135">
        <v>262</v>
      </c>
      <c r="C289" s="136">
        <v>1591177405</v>
      </c>
      <c r="D289" s="99">
        <v>6073196.202290077</v>
      </c>
      <c r="E289" s="175">
        <v>52</v>
      </c>
      <c r="F289" s="171">
        <v>0.6803307889040825</v>
      </c>
    </row>
    <row r="290" spans="1:6" ht="12.75">
      <c r="A290" s="7" t="s">
        <v>98</v>
      </c>
      <c r="B290" s="135">
        <v>496</v>
      </c>
      <c r="C290" s="136">
        <v>1436463527</v>
      </c>
      <c r="D290" s="99">
        <v>2896095.8205645164</v>
      </c>
      <c r="E290" s="175">
        <v>30</v>
      </c>
      <c r="F290" s="171">
        <v>0.48096774193548664</v>
      </c>
    </row>
    <row r="291" spans="1:6" ht="12.75">
      <c r="A291" s="7" t="s">
        <v>99</v>
      </c>
      <c r="B291" s="145">
        <v>317</v>
      </c>
      <c r="C291" s="144">
        <v>1203007164</v>
      </c>
      <c r="D291" s="99">
        <v>3794975.280757098</v>
      </c>
      <c r="E291" s="175">
        <v>45</v>
      </c>
      <c r="F291" s="185">
        <v>0.582514292741153</v>
      </c>
    </row>
    <row r="292" spans="1:6" ht="12.75">
      <c r="A292" s="7" t="s">
        <v>100</v>
      </c>
      <c r="B292" s="135">
        <v>562</v>
      </c>
      <c r="C292" s="136">
        <v>2268654773</v>
      </c>
      <c r="D292" s="99">
        <v>4036752.265124555</v>
      </c>
      <c r="E292" s="175">
        <v>49</v>
      </c>
      <c r="F292" s="171">
        <v>0.6211663204651017</v>
      </c>
    </row>
    <row r="293" spans="1:6" ht="12.75">
      <c r="A293" s="7" t="s">
        <v>103</v>
      </c>
      <c r="B293" s="181">
        <v>331</v>
      </c>
      <c r="C293" s="158">
        <v>1291780277</v>
      </c>
      <c r="D293" s="99">
        <v>3902659.4471299094</v>
      </c>
      <c r="E293" s="146">
        <v>46</v>
      </c>
      <c r="F293" s="130">
        <v>0.6007862809783405</v>
      </c>
    </row>
    <row r="294" spans="1:6" ht="12.75">
      <c r="A294" s="7" t="s">
        <v>31</v>
      </c>
      <c r="B294" s="128">
        <v>0</v>
      </c>
      <c r="C294" s="140">
        <v>0</v>
      </c>
      <c r="D294" s="99">
        <v>0</v>
      </c>
      <c r="E294" s="141">
        <v>0</v>
      </c>
      <c r="F294" s="186">
        <v>0</v>
      </c>
    </row>
    <row r="295" spans="1:6" ht="12.75">
      <c r="A295" s="261" t="s">
        <v>97</v>
      </c>
      <c r="B295" s="262"/>
      <c r="C295" s="140"/>
      <c r="D295" s="99"/>
      <c r="E295" s="141"/>
      <c r="F295" s="141"/>
    </row>
    <row r="296" spans="1:6" ht="12.75">
      <c r="A296" s="29" t="s">
        <v>0</v>
      </c>
      <c r="B296" s="86">
        <f>SUM(B283:B294)</f>
        <v>1968</v>
      </c>
      <c r="C296" s="86">
        <f>SUM(C283:C294)</f>
        <v>7791083146</v>
      </c>
      <c r="D296" s="100">
        <f>C296/B296</f>
        <v>3958883.712398374</v>
      </c>
      <c r="E296" s="88">
        <f>(($C283*E283)+($C284*E284)+($C285*E285)+($C286*E286)+($C287*E287)+($C288*E288)+($C289*E289)+($C290*E290)+($C291*E291)+($C292*E292)+($C293*E293)+($C294*E294))/$C296</f>
        <v>44.99456921454859</v>
      </c>
      <c r="F296" s="89">
        <f>(($C283*F283)+($C284*F284)+($C285*F285)+($C286*F286)+($C287*F287)+($C288*F288)+($C289*F289)+($C290*F290)+($C291*F291)+($C292*F292)+($C293*F293)+($C294*F294))/$C296</f>
        <v>0.598053465016105</v>
      </c>
    </row>
    <row r="297" spans="1:6" ht="12.75">
      <c r="A297" s="232"/>
      <c r="B297" s="233"/>
      <c r="C297" s="233"/>
      <c r="D297" s="167"/>
      <c r="E297" s="234"/>
      <c r="F297" s="235"/>
    </row>
    <row r="298" spans="1:6" ht="12.75">
      <c r="A298" s="40"/>
      <c r="B298" s="42"/>
      <c r="C298" s="42"/>
      <c r="D298" s="104"/>
      <c r="E298" s="63"/>
      <c r="F298" s="111"/>
    </row>
    <row r="299" spans="1:6" ht="12.75">
      <c r="A299" s="93" t="s">
        <v>0</v>
      </c>
      <c r="B299" s="72">
        <f>SUM(B24,B40,B56,B72,B88,B104,B120,B136,B152,B168,B184,B200,B216,B232,B248,B264,B280,B296)</f>
        <v>77672</v>
      </c>
      <c r="C299" s="72">
        <f>SUM(C24,C40,C56,C72,C88,C104,C120,C136,C152,C168,C184,C200,C216,C232,C248,C264,C280,C296)</f>
        <v>118865535776.33</v>
      </c>
      <c r="D299" s="105">
        <f>C299/B299</f>
        <v>1530352.4536040016</v>
      </c>
      <c r="E299" s="74">
        <f>(($C24*E24)+($C40*E40)+($C56*E56)+($C72*E72)+($C88*E88)+($C104*E104)+($C120*E120)+($C136*E136)+($C152*E152)+($C168*E168)+($C184*E184)+($C200*E200)+($C216*E216)+($C232*E232)+($C248*E248)+($C264*E264)+($C280*E280)+($C296*E296))/$C299</f>
        <v>52.726628083398836</v>
      </c>
      <c r="F299" s="75">
        <f>(($C24*F24)+($C40*F40)+($C56*F56)+($C72*F72)+($C88*F88)+($C104*F104)+($C120*F120)+($C136*F136)+($C152*F152)+($C168*F168)+($C184*F184)+($C200*F200)+($C216*F216)+($C232*F232)+($C248*F248)+($C264*F264)+($C280*F280)+(C296*F296))/$C299</f>
        <v>1.816173479491171</v>
      </c>
    </row>
    <row r="300" spans="1:6" ht="12.75">
      <c r="A300" s="41"/>
      <c r="B300" s="43"/>
      <c r="C300" s="43"/>
      <c r="D300" s="106"/>
      <c r="E300" s="65"/>
      <c r="F300" s="112"/>
    </row>
    <row r="301" spans="1:6" ht="12.75">
      <c r="A301" s="10"/>
      <c r="B301" s="2"/>
      <c r="C301" s="3"/>
      <c r="D301" s="4"/>
      <c r="E301" s="56"/>
      <c r="F301" s="14"/>
    </row>
    <row r="302" spans="1:6" ht="12.75">
      <c r="A302" s="134" t="s">
        <v>58</v>
      </c>
      <c r="B302" s="2"/>
      <c r="C302" s="3"/>
      <c r="D302" s="4"/>
      <c r="E302" s="56"/>
      <c r="F302" s="14"/>
    </row>
    <row r="303" spans="1:6" ht="12.75">
      <c r="A303" s="113" t="s">
        <v>7</v>
      </c>
      <c r="B303" s="114" t="s">
        <v>51</v>
      </c>
      <c r="C303" s="115" t="s">
        <v>3</v>
      </c>
      <c r="D303" s="63" t="s">
        <v>11</v>
      </c>
      <c r="E303" s="116" t="s">
        <v>13</v>
      </c>
      <c r="F303" s="64" t="s">
        <v>15</v>
      </c>
    </row>
    <row r="304" spans="1:6" ht="12.75">
      <c r="A304" s="117"/>
      <c r="B304" s="118" t="s">
        <v>9</v>
      </c>
      <c r="C304" s="119" t="s">
        <v>50</v>
      </c>
      <c r="D304" s="120" t="s">
        <v>52</v>
      </c>
      <c r="E304" s="121" t="s">
        <v>52</v>
      </c>
      <c r="F304" s="122" t="s">
        <v>60</v>
      </c>
    </row>
    <row r="305" spans="1:6" ht="12.75">
      <c r="A305" s="41"/>
      <c r="B305" s="123" t="s">
        <v>4</v>
      </c>
      <c r="C305" s="123" t="s">
        <v>5</v>
      </c>
      <c r="D305" s="124" t="s">
        <v>6</v>
      </c>
      <c r="E305" s="125" t="s">
        <v>17</v>
      </c>
      <c r="F305" s="125" t="s">
        <v>18</v>
      </c>
    </row>
    <row r="306" spans="1:6" ht="12.75">
      <c r="A306" s="32"/>
      <c r="B306" s="90"/>
      <c r="C306" s="90"/>
      <c r="D306" s="101"/>
      <c r="E306" s="91"/>
      <c r="F306" s="92"/>
    </row>
    <row r="307" spans="1:6" ht="12.75">
      <c r="A307" s="9" t="s">
        <v>32</v>
      </c>
      <c r="B307" s="80"/>
      <c r="C307" s="80"/>
      <c r="D307" s="102"/>
      <c r="E307" s="82"/>
      <c r="F307" s="83"/>
    </row>
    <row r="308" spans="1:6" ht="12.75">
      <c r="A308" s="7" t="s">
        <v>20</v>
      </c>
      <c r="B308" s="139">
        <v>17</v>
      </c>
      <c r="C308" s="144">
        <v>89806380</v>
      </c>
      <c r="D308" s="99">
        <v>5282728.235294118</v>
      </c>
      <c r="E308" s="141">
        <v>288</v>
      </c>
      <c r="F308" s="198">
        <v>5.5508</v>
      </c>
    </row>
    <row r="309" spans="1:6" ht="12.75">
      <c r="A309" s="7" t="s">
        <v>21</v>
      </c>
      <c r="B309" s="139">
        <v>28</v>
      </c>
      <c r="C309" s="140">
        <v>140840086</v>
      </c>
      <c r="D309" s="99">
        <v>5030003.071428572</v>
      </c>
      <c r="E309" s="141">
        <v>285</v>
      </c>
      <c r="F309" s="130">
        <v>5.2549</v>
      </c>
    </row>
    <row r="310" spans="1:6" ht="12.75">
      <c r="A310" s="7" t="s">
        <v>22</v>
      </c>
      <c r="B310" s="145">
        <v>26</v>
      </c>
      <c r="C310" s="144">
        <v>128476262</v>
      </c>
      <c r="D310" s="99">
        <v>4941394.692307692</v>
      </c>
      <c r="E310" s="146">
        <v>271</v>
      </c>
      <c r="F310" s="174">
        <v>4.831</v>
      </c>
    </row>
    <row r="311" spans="1:6" ht="12.75">
      <c r="A311" s="7" t="s">
        <v>23</v>
      </c>
      <c r="B311" s="128">
        <v>31</v>
      </c>
      <c r="C311" s="140">
        <v>150892667</v>
      </c>
      <c r="D311" s="99">
        <v>4867505.387096774</v>
      </c>
      <c r="E311" s="141">
        <v>265</v>
      </c>
      <c r="F311" s="198">
        <v>4.9321</v>
      </c>
    </row>
    <row r="312" spans="1:6" ht="12.75">
      <c r="A312" s="7" t="s">
        <v>24</v>
      </c>
      <c r="B312" s="128">
        <v>35</v>
      </c>
      <c r="C312" s="140">
        <v>189831475</v>
      </c>
      <c r="D312" s="99">
        <v>5423756.428571428</v>
      </c>
      <c r="E312" s="141">
        <v>266</v>
      </c>
      <c r="F312" s="198">
        <v>5.0325</v>
      </c>
    </row>
    <row r="313" spans="1:6" ht="12.75">
      <c r="A313" s="7" t="s">
        <v>25</v>
      </c>
      <c r="B313" s="128">
        <v>30</v>
      </c>
      <c r="C313" s="140">
        <v>139235569</v>
      </c>
      <c r="D313" s="99">
        <v>4641185.633333334</v>
      </c>
      <c r="E313" s="141">
        <v>240</v>
      </c>
      <c r="F313" s="198">
        <v>5.1223</v>
      </c>
    </row>
    <row r="314" spans="1:6" ht="12.75">
      <c r="A314" s="7" t="s">
        <v>26</v>
      </c>
      <c r="B314" s="128">
        <v>29</v>
      </c>
      <c r="C314" s="140">
        <v>162979831</v>
      </c>
      <c r="D314" s="99">
        <v>5619994.172413793</v>
      </c>
      <c r="E314" s="141">
        <v>269</v>
      </c>
      <c r="F314" s="198">
        <v>5.3052</v>
      </c>
    </row>
    <row r="315" spans="1:6" ht="12.75">
      <c r="A315" s="7" t="s">
        <v>27</v>
      </c>
      <c r="B315" s="80">
        <v>38</v>
      </c>
      <c r="C315" s="80">
        <v>161644242</v>
      </c>
      <c r="D315" s="99">
        <v>4253795.842105263</v>
      </c>
      <c r="E315" s="82">
        <v>258</v>
      </c>
      <c r="F315" s="83">
        <v>5.3845</v>
      </c>
    </row>
    <row r="316" spans="1:6" ht="12.75">
      <c r="A316" s="7" t="s">
        <v>28</v>
      </c>
      <c r="B316" s="135">
        <v>24</v>
      </c>
      <c r="C316" s="136">
        <v>87231395</v>
      </c>
      <c r="D316" s="99">
        <v>3634641.4583333335</v>
      </c>
      <c r="E316" s="82">
        <v>249</v>
      </c>
      <c r="F316" s="199">
        <v>5.3089</v>
      </c>
    </row>
    <row r="317" spans="1:6" ht="12.75">
      <c r="A317" s="7" t="s">
        <v>29</v>
      </c>
      <c r="B317" s="80">
        <v>26</v>
      </c>
      <c r="C317" s="80">
        <v>95653480</v>
      </c>
      <c r="D317" s="99">
        <v>3678980</v>
      </c>
      <c r="E317" s="82">
        <v>254</v>
      </c>
      <c r="F317" s="83">
        <v>5.2046</v>
      </c>
    </row>
    <row r="318" spans="1:6" ht="12.75">
      <c r="A318" s="7" t="s">
        <v>30</v>
      </c>
      <c r="B318" s="128">
        <v>34</v>
      </c>
      <c r="C318" s="140">
        <v>150958204</v>
      </c>
      <c r="D318" s="99">
        <v>4439947.176470588</v>
      </c>
      <c r="E318" s="82">
        <v>246</v>
      </c>
      <c r="F318" s="198">
        <v>5.1744</v>
      </c>
    </row>
    <row r="319" spans="1:6" ht="12.75">
      <c r="A319" s="7" t="s">
        <v>31</v>
      </c>
      <c r="B319" s="128">
        <v>25</v>
      </c>
      <c r="C319" s="140">
        <v>122526401</v>
      </c>
      <c r="D319" s="99">
        <v>4901056.04</v>
      </c>
      <c r="E319" s="141">
        <v>246</v>
      </c>
      <c r="F319" s="198">
        <v>5.319</v>
      </c>
    </row>
    <row r="320" spans="1:6" ht="12.75">
      <c r="A320" s="7"/>
      <c r="B320" s="80"/>
      <c r="C320" s="80"/>
      <c r="D320" s="99"/>
      <c r="E320" s="82"/>
      <c r="F320" s="85"/>
    </row>
    <row r="321" spans="1:6" ht="12.75">
      <c r="A321" s="29" t="s">
        <v>0</v>
      </c>
      <c r="B321" s="86">
        <f>SUM(B308:B320)</f>
        <v>343</v>
      </c>
      <c r="C321" s="86">
        <f>SUM(C308:C320)</f>
        <v>1620075992</v>
      </c>
      <c r="D321" s="100">
        <f>C321/B321</f>
        <v>4723253.620991253</v>
      </c>
      <c r="E321" s="88">
        <f>(($C308*E308)+($C309*E309)+($C310*E310)+($C311*E311)+($C312*E312)+($C313*E313)+($C314*E314)+($C315*E315)+($C316*E316)+($C317*E317)+($C318*E318)+($C319*E319))/$C321</f>
        <v>261.44366053725213</v>
      </c>
      <c r="F321" s="89">
        <f>(($C308*F308)+($C309*F309)+($C310*F310)+($C311*F311)+($C312*F312)+($C313*F313)+($C314*F314)+($C315*F315)+($C316*F316)+($C317*F317)+($C318*F318)+($C319*F319))/$C321</f>
        <v>5.185441049838482</v>
      </c>
    </row>
    <row r="322" spans="1:6" ht="12.75">
      <c r="A322" s="7"/>
      <c r="B322" s="33"/>
      <c r="C322" s="33"/>
      <c r="D322" s="96"/>
      <c r="E322" s="35"/>
      <c r="F322" s="35"/>
    </row>
    <row r="323" spans="1:6" ht="12.75">
      <c r="A323" s="9" t="s">
        <v>59</v>
      </c>
      <c r="B323" s="18"/>
      <c r="C323" s="23"/>
      <c r="D323" s="97"/>
      <c r="E323" s="58"/>
      <c r="F323" s="14"/>
    </row>
    <row r="324" spans="1:6" ht="12.75">
      <c r="A324" s="7" t="s">
        <v>20</v>
      </c>
      <c r="B324" s="145">
        <v>0</v>
      </c>
      <c r="C324" s="144">
        <v>0</v>
      </c>
      <c r="D324" s="99">
        <v>0</v>
      </c>
      <c r="E324" s="146">
        <v>0</v>
      </c>
      <c r="F324" s="173">
        <v>0</v>
      </c>
    </row>
    <row r="325" spans="1:6" ht="12.75">
      <c r="A325" s="7" t="s">
        <v>21</v>
      </c>
      <c r="B325" s="139">
        <v>0</v>
      </c>
      <c r="C325" s="140">
        <v>0</v>
      </c>
      <c r="D325" s="99">
        <v>0</v>
      </c>
      <c r="E325" s="141">
        <v>0</v>
      </c>
      <c r="F325" s="130">
        <v>0</v>
      </c>
    </row>
    <row r="326" spans="1:6" ht="12.75">
      <c r="A326" s="7" t="s">
        <v>22</v>
      </c>
      <c r="B326" s="128">
        <v>2</v>
      </c>
      <c r="C326" s="140">
        <v>16116312</v>
      </c>
      <c r="D326" s="99">
        <v>8058156</v>
      </c>
      <c r="E326" s="141">
        <v>258</v>
      </c>
      <c r="F326" s="198">
        <v>4.95</v>
      </c>
    </row>
    <row r="327" spans="1:6" ht="12.75">
      <c r="A327" s="7" t="s">
        <v>23</v>
      </c>
      <c r="B327" s="128">
        <v>0</v>
      </c>
      <c r="C327" s="140">
        <v>0</v>
      </c>
      <c r="D327" s="99">
        <v>0</v>
      </c>
      <c r="E327" s="141">
        <v>0</v>
      </c>
      <c r="F327" s="198">
        <v>0</v>
      </c>
    </row>
    <row r="328" spans="1:6" ht="12.75">
      <c r="A328" s="7" t="s">
        <v>24</v>
      </c>
      <c r="B328" s="128">
        <v>0</v>
      </c>
      <c r="C328" s="140">
        <v>0</v>
      </c>
      <c r="D328" s="99">
        <v>0</v>
      </c>
      <c r="E328" s="141">
        <v>0</v>
      </c>
      <c r="F328" s="198">
        <v>0</v>
      </c>
    </row>
    <row r="329" spans="1:6" ht="12.75">
      <c r="A329" s="7" t="s">
        <v>25</v>
      </c>
      <c r="B329" s="181">
        <v>3</v>
      </c>
      <c r="C329" s="144">
        <v>16049662</v>
      </c>
      <c r="D329" s="99">
        <v>5349887.333333333</v>
      </c>
      <c r="E329" s="146">
        <v>254</v>
      </c>
      <c r="F329" s="174">
        <v>4.7763</v>
      </c>
    </row>
    <row r="330" spans="1:6" ht="12.75">
      <c r="A330" s="7" t="s">
        <v>26</v>
      </c>
      <c r="B330" s="80">
        <v>2</v>
      </c>
      <c r="C330" s="80">
        <v>16210065</v>
      </c>
      <c r="D330" s="99">
        <v>8105032.5</v>
      </c>
      <c r="E330" s="82">
        <v>262</v>
      </c>
      <c r="F330" s="85">
        <v>4.891435552540967</v>
      </c>
    </row>
    <row r="331" spans="1:6" ht="12.75">
      <c r="A331" s="7" t="s">
        <v>27</v>
      </c>
      <c r="B331" s="80">
        <v>2</v>
      </c>
      <c r="C331" s="80">
        <v>17887865</v>
      </c>
      <c r="D331" s="99">
        <v>8943932.5</v>
      </c>
      <c r="E331" s="82">
        <v>283</v>
      </c>
      <c r="F331" s="85">
        <v>4.9780844751455815</v>
      </c>
    </row>
    <row r="332" spans="1:6" ht="12.75">
      <c r="A332" s="7" t="s">
        <v>28</v>
      </c>
      <c r="B332" s="135">
        <v>0</v>
      </c>
      <c r="C332" s="136">
        <v>0</v>
      </c>
      <c r="D332" s="99">
        <v>0</v>
      </c>
      <c r="E332" s="137">
        <v>0</v>
      </c>
      <c r="F332" s="199">
        <v>0</v>
      </c>
    </row>
    <row r="333" spans="1:6" ht="12.75">
      <c r="A333" s="7" t="s">
        <v>29</v>
      </c>
      <c r="B333" s="80">
        <v>1</v>
      </c>
      <c r="C333" s="80">
        <v>9444851</v>
      </c>
      <c r="D333" s="99">
        <v>9444851</v>
      </c>
      <c r="E333" s="82">
        <v>240</v>
      </c>
      <c r="F333" s="83">
        <v>4.75</v>
      </c>
    </row>
    <row r="334" spans="1:6" ht="12.75">
      <c r="A334" s="7" t="s">
        <v>30</v>
      </c>
      <c r="B334" s="128">
        <v>0</v>
      </c>
      <c r="C334" s="140">
        <v>0</v>
      </c>
      <c r="D334" s="99">
        <v>0</v>
      </c>
      <c r="E334" s="141">
        <v>0</v>
      </c>
      <c r="F334" s="197">
        <v>0</v>
      </c>
    </row>
    <row r="335" spans="1:6" ht="12.75">
      <c r="A335" s="7" t="s">
        <v>31</v>
      </c>
      <c r="B335" s="128">
        <v>2</v>
      </c>
      <c r="C335" s="140">
        <v>15225474</v>
      </c>
      <c r="D335" s="99">
        <v>7612737</v>
      </c>
      <c r="E335" s="141">
        <v>240</v>
      </c>
      <c r="F335" s="198">
        <v>4.875</v>
      </c>
    </row>
    <row r="336" spans="1:6" ht="12.75">
      <c r="A336" s="7"/>
      <c r="B336" s="80"/>
      <c r="C336" s="80"/>
      <c r="D336" s="99"/>
      <c r="E336" s="82"/>
      <c r="F336" s="85"/>
    </row>
    <row r="337" spans="1:6" ht="12.75">
      <c r="A337" s="29" t="s">
        <v>0</v>
      </c>
      <c r="B337" s="86">
        <f>SUM(B324:B336)</f>
        <v>12</v>
      </c>
      <c r="C337" s="86">
        <f>SUM(C324:C336)</f>
        <v>90934229</v>
      </c>
      <c r="D337" s="100">
        <f>C337/B337</f>
        <v>7577852.416666667</v>
      </c>
      <c r="E337" s="88">
        <f>(($C324*E324)+($C325*E325)+($C326*E326)+($C327*E327)+($C328*E328)+($C329*E329)+($C330*E330)+($C331*E331)+($C332*E332)+($C333*E333)+($C334*E334)+($C335*E335))/$C337</f>
        <v>258.04148478566856</v>
      </c>
      <c r="F337" s="89">
        <f>(($C324*F324)+($C325*F325)+($C326*F326)+($C327*F327)+($C328*F328)+($C329*F329)+($C330*F330)+($C331*F331)+($C332*F332)+($C333*F333)+($C334*F334)+($C335*F335))/$C337</f>
        <v>4.88109669144058</v>
      </c>
    </row>
    <row r="338" spans="1:6" ht="12.75">
      <c r="A338" s="7"/>
      <c r="B338" s="33"/>
      <c r="C338" s="33"/>
      <c r="D338" s="96"/>
      <c r="E338" s="35"/>
      <c r="F338" s="35"/>
    </row>
    <row r="339" spans="1:6" ht="12.75">
      <c r="A339" s="9" t="s">
        <v>66</v>
      </c>
      <c r="B339" s="18"/>
      <c r="C339" s="23"/>
      <c r="D339" s="97"/>
      <c r="E339" s="58"/>
      <c r="F339" s="14"/>
    </row>
    <row r="340" spans="1:6" ht="12.75">
      <c r="A340" s="7" t="s">
        <v>20</v>
      </c>
      <c r="B340" s="209">
        <v>1</v>
      </c>
      <c r="C340" s="144">
        <v>15881903</v>
      </c>
      <c r="D340" s="99">
        <v>15881903</v>
      </c>
      <c r="E340" s="210">
        <v>360</v>
      </c>
      <c r="F340" s="130">
        <v>6.2999</v>
      </c>
    </row>
    <row r="341" spans="1:6" ht="12.75">
      <c r="A341" s="7" t="s">
        <v>21</v>
      </c>
      <c r="B341" s="139">
        <v>1</v>
      </c>
      <c r="C341" s="140">
        <v>4366034</v>
      </c>
      <c r="D341" s="99">
        <v>4366034</v>
      </c>
      <c r="E341" s="141">
        <v>360</v>
      </c>
      <c r="F341" s="130">
        <v>6.95</v>
      </c>
    </row>
    <row r="342" spans="1:6" ht="12.75">
      <c r="A342" s="7" t="s">
        <v>22</v>
      </c>
      <c r="B342" s="139">
        <v>1</v>
      </c>
      <c r="C342" s="188">
        <v>6131379</v>
      </c>
      <c r="D342" s="99">
        <v>6131379</v>
      </c>
      <c r="E342" s="141">
        <v>360</v>
      </c>
      <c r="F342" s="198">
        <v>6.5499</v>
      </c>
    </row>
    <row r="343" spans="1:6" ht="12.75">
      <c r="A343" s="7" t="s">
        <v>23</v>
      </c>
      <c r="B343" s="139">
        <v>1</v>
      </c>
      <c r="C343" s="140">
        <v>6185811</v>
      </c>
      <c r="D343" s="99">
        <v>6185811</v>
      </c>
      <c r="E343" s="141">
        <v>300</v>
      </c>
      <c r="F343" s="198">
        <v>6.5995</v>
      </c>
    </row>
    <row r="344" spans="1:6" ht="12.75">
      <c r="A344" s="7" t="s">
        <v>24</v>
      </c>
      <c r="B344" s="181">
        <v>0</v>
      </c>
      <c r="C344" s="144">
        <v>0</v>
      </c>
      <c r="D344" s="99">
        <v>0</v>
      </c>
      <c r="E344" s="141">
        <v>0</v>
      </c>
      <c r="F344" s="198">
        <v>0</v>
      </c>
    </row>
    <row r="345" spans="1:6" ht="12.75">
      <c r="A345" s="7" t="s">
        <v>25</v>
      </c>
      <c r="B345" s="218">
        <v>0</v>
      </c>
      <c r="C345" s="219">
        <v>0</v>
      </c>
      <c r="D345" s="99">
        <v>0</v>
      </c>
      <c r="E345" s="141">
        <v>0</v>
      </c>
      <c r="F345" s="198">
        <v>0</v>
      </c>
    </row>
    <row r="346" spans="1:6" ht="12.75">
      <c r="A346" s="7" t="s">
        <v>26</v>
      </c>
      <c r="B346" s="243">
        <v>0</v>
      </c>
      <c r="C346" s="140">
        <v>0</v>
      </c>
      <c r="D346" s="99">
        <v>0</v>
      </c>
      <c r="E346" s="175">
        <v>0</v>
      </c>
      <c r="F346" s="85">
        <v>0</v>
      </c>
    </row>
    <row r="347" spans="1:6" ht="12.75">
      <c r="A347" s="7" t="s">
        <v>27</v>
      </c>
      <c r="B347" s="135">
        <v>0</v>
      </c>
      <c r="C347" s="136">
        <v>0</v>
      </c>
      <c r="D347" s="99">
        <v>0</v>
      </c>
      <c r="E347" s="175">
        <v>0</v>
      </c>
      <c r="F347" s="83">
        <v>0</v>
      </c>
    </row>
    <row r="348" spans="1:6" ht="12.75">
      <c r="A348" s="7" t="s">
        <v>28</v>
      </c>
      <c r="B348" s="145">
        <v>0</v>
      </c>
      <c r="C348" s="144">
        <v>0</v>
      </c>
      <c r="D348" s="99">
        <v>0</v>
      </c>
      <c r="E348" s="146">
        <v>0</v>
      </c>
      <c r="F348" s="173">
        <v>0</v>
      </c>
    </row>
    <row r="349" spans="1:6" ht="12.75">
      <c r="A349" s="7" t="s">
        <v>29</v>
      </c>
      <c r="B349" s="135">
        <v>0</v>
      </c>
      <c r="C349" s="136">
        <v>0</v>
      </c>
      <c r="D349" s="99">
        <v>0</v>
      </c>
      <c r="E349" s="175">
        <v>0</v>
      </c>
      <c r="F349" s="83">
        <v>0</v>
      </c>
    </row>
    <row r="350" spans="1:6" ht="12.75">
      <c r="A350" s="7" t="s">
        <v>30</v>
      </c>
      <c r="B350" s="128">
        <v>0</v>
      </c>
      <c r="C350" s="248">
        <v>0</v>
      </c>
      <c r="D350" s="99">
        <v>0</v>
      </c>
      <c r="E350" s="157">
        <v>0</v>
      </c>
      <c r="F350" s="198">
        <v>0</v>
      </c>
    </row>
    <row r="351" spans="1:6" ht="12.75">
      <c r="A351" s="7" t="s">
        <v>31</v>
      </c>
      <c r="B351" s="128">
        <v>0</v>
      </c>
      <c r="C351" s="248">
        <v>0</v>
      </c>
      <c r="D351" s="99">
        <v>0</v>
      </c>
      <c r="E351" s="157">
        <v>0</v>
      </c>
      <c r="F351" s="198">
        <v>0</v>
      </c>
    </row>
    <row r="352" spans="1:6" ht="12.75">
      <c r="A352" s="7"/>
      <c r="B352" s="182"/>
      <c r="C352" s="136"/>
      <c r="D352" s="99"/>
      <c r="E352" s="82"/>
      <c r="F352" s="85"/>
    </row>
    <row r="353" spans="1:6" ht="12.75">
      <c r="A353" s="29" t="s">
        <v>0</v>
      </c>
      <c r="B353" s="86">
        <f>SUM(B340:B352)</f>
        <v>4</v>
      </c>
      <c r="C353" s="86">
        <f>SUM(C340:C352)</f>
        <v>32565127</v>
      </c>
      <c r="D353" s="100">
        <f>C353/B353</f>
        <v>8141281.75</v>
      </c>
      <c r="E353" s="88">
        <f>(($C340*E340)+($C341*E341)+($C342*E342)+($C343*E343)+($C344*E344)+($C345*E345)+($C346*E346)+($C347*E347)+($C348*E348)+($C349*E349)+($C350*E350)+($C351*E351))/$C353</f>
        <v>348.602880007193</v>
      </c>
      <c r="F353" s="89">
        <f>(($C340*F340)+($C341*F341)+($C342*F342)+($C343*F343)+($C344*F344)+($C345*F345)+($C346*F346)+($C347*F347)+($C348*F348)+($C349*F349)+($C350*F350)+($C351*F351))/$C353</f>
        <v>6.491039203264891</v>
      </c>
    </row>
    <row r="354" spans="1:6" ht="12.75">
      <c r="A354" s="7"/>
      <c r="B354" s="33"/>
      <c r="C354" s="33"/>
      <c r="D354" s="96"/>
      <c r="E354" s="35"/>
      <c r="F354" s="35"/>
    </row>
    <row r="355" spans="1:6" ht="12.75">
      <c r="A355" s="9" t="s">
        <v>19</v>
      </c>
      <c r="B355" s="18"/>
      <c r="C355" s="23"/>
      <c r="D355" s="97"/>
      <c r="E355" s="58"/>
      <c r="F355" s="14"/>
    </row>
    <row r="356" spans="1:6" ht="12.75">
      <c r="A356" s="7" t="s">
        <v>20</v>
      </c>
      <c r="B356" s="200">
        <v>3</v>
      </c>
      <c r="C356" s="201">
        <v>16016415</v>
      </c>
      <c r="D356" s="99">
        <v>5338805</v>
      </c>
      <c r="E356" s="141">
        <v>229</v>
      </c>
      <c r="F356" s="130">
        <v>7.6708</v>
      </c>
    </row>
    <row r="357" spans="1:6" ht="12.75">
      <c r="A357" s="7" t="s">
        <v>21</v>
      </c>
      <c r="B357" s="139">
        <v>0</v>
      </c>
      <c r="C357" s="140">
        <v>0</v>
      </c>
      <c r="D357" s="99">
        <v>0</v>
      </c>
      <c r="E357" s="141">
        <v>0</v>
      </c>
      <c r="F357" s="130">
        <v>0</v>
      </c>
    </row>
    <row r="358" spans="1:6" ht="12.75">
      <c r="A358" s="7" t="s">
        <v>22</v>
      </c>
      <c r="B358" s="139">
        <v>4</v>
      </c>
      <c r="C358" s="140">
        <v>29387329</v>
      </c>
      <c r="D358" s="99">
        <v>7346832.25</v>
      </c>
      <c r="E358" s="141">
        <v>240</v>
      </c>
      <c r="F358" s="198">
        <v>7.1416</v>
      </c>
    </row>
    <row r="359" spans="1:6" ht="12.75">
      <c r="A359" s="7" t="s">
        <v>23</v>
      </c>
      <c r="B359" s="128">
        <v>2</v>
      </c>
      <c r="C359" s="140">
        <v>7550928</v>
      </c>
      <c r="D359" s="99">
        <v>3775464</v>
      </c>
      <c r="E359" s="141">
        <v>240</v>
      </c>
      <c r="F359" s="130">
        <v>7.1097</v>
      </c>
    </row>
    <row r="360" spans="1:6" ht="12.75">
      <c r="A360" s="7" t="s">
        <v>24</v>
      </c>
      <c r="B360" s="128">
        <v>1</v>
      </c>
      <c r="C360" s="140">
        <v>4284992</v>
      </c>
      <c r="D360" s="99">
        <v>4284992</v>
      </c>
      <c r="E360" s="141">
        <v>240</v>
      </c>
      <c r="F360" s="198">
        <v>7.1352</v>
      </c>
    </row>
    <row r="361" spans="1:6" ht="12.75">
      <c r="A361" s="7" t="s">
        <v>25</v>
      </c>
      <c r="B361" s="128">
        <v>4</v>
      </c>
      <c r="C361" s="140">
        <v>25538803</v>
      </c>
      <c r="D361" s="99">
        <v>6384700.75</v>
      </c>
      <c r="E361" s="141">
        <v>240</v>
      </c>
      <c r="F361" s="198">
        <v>7.1979</v>
      </c>
    </row>
    <row r="362" spans="1:6" ht="12.75">
      <c r="A362" s="7" t="s">
        <v>26</v>
      </c>
      <c r="B362" s="80">
        <v>4</v>
      </c>
      <c r="C362" s="80">
        <v>18275960</v>
      </c>
      <c r="D362" s="99">
        <v>4568990</v>
      </c>
      <c r="E362" s="82">
        <v>240</v>
      </c>
      <c r="F362" s="85">
        <v>6.8449</v>
      </c>
    </row>
    <row r="363" spans="1:6" ht="12.75">
      <c r="A363" s="7" t="s">
        <v>27</v>
      </c>
      <c r="B363" s="80">
        <v>4</v>
      </c>
      <c r="C363" s="80">
        <v>29167112</v>
      </c>
      <c r="D363" s="99">
        <v>7291778</v>
      </c>
      <c r="E363" s="82">
        <v>240</v>
      </c>
      <c r="F363" s="171">
        <v>6.9053</v>
      </c>
    </row>
    <row r="364" spans="1:6" ht="12.75">
      <c r="A364" s="7" t="s">
        <v>28</v>
      </c>
      <c r="B364" s="139">
        <v>5</v>
      </c>
      <c r="C364" s="140">
        <v>32232144</v>
      </c>
      <c r="D364" s="99">
        <v>6446428.8</v>
      </c>
      <c r="E364" s="141">
        <v>240</v>
      </c>
      <c r="F364" s="130">
        <v>6.8161</v>
      </c>
    </row>
    <row r="365" spans="1:6" ht="12.75">
      <c r="A365" s="7" t="s">
        <v>29</v>
      </c>
      <c r="B365" s="80">
        <v>13</v>
      </c>
      <c r="C365" s="80">
        <v>95383399</v>
      </c>
      <c r="D365" s="99">
        <v>7337184.538461538</v>
      </c>
      <c r="E365" s="82">
        <v>240</v>
      </c>
      <c r="F365" s="171">
        <v>6.5741</v>
      </c>
    </row>
    <row r="366" spans="1:6" ht="12.75">
      <c r="A366" s="7" t="s">
        <v>30</v>
      </c>
      <c r="B366" s="128">
        <v>4</v>
      </c>
      <c r="C366" s="140">
        <v>16044977</v>
      </c>
      <c r="D366" s="99">
        <v>4011244.25</v>
      </c>
      <c r="E366" s="141">
        <v>240</v>
      </c>
      <c r="F366" s="130">
        <v>6.7664</v>
      </c>
    </row>
    <row r="367" spans="1:6" ht="12.75">
      <c r="A367" s="7" t="s">
        <v>31</v>
      </c>
      <c r="B367" s="128">
        <v>14</v>
      </c>
      <c r="C367" s="140">
        <v>60200309</v>
      </c>
      <c r="D367" s="99">
        <v>4300022.071428572</v>
      </c>
      <c r="E367" s="141">
        <v>240</v>
      </c>
      <c r="F367" s="198">
        <v>7.0011</v>
      </c>
    </row>
    <row r="368" spans="1:6" ht="12.75">
      <c r="A368" s="7"/>
      <c r="B368" s="80"/>
      <c r="C368" s="80"/>
      <c r="D368" s="99"/>
      <c r="E368" s="82"/>
      <c r="F368" s="85"/>
    </row>
    <row r="369" spans="1:6" ht="12.75">
      <c r="A369" s="29" t="s">
        <v>0</v>
      </c>
      <c r="B369" s="86">
        <f>SUM(B356:B368)</f>
        <v>58</v>
      </c>
      <c r="C369" s="86">
        <f>SUM(C356:C368)</f>
        <v>334082368</v>
      </c>
      <c r="D369" s="100">
        <f>C369/B369</f>
        <v>5760040.827586207</v>
      </c>
      <c r="E369" s="88">
        <f>(($C356*E356)+($C357*E357)+($C358*E358)+($C359*E359)+($C360*E360)+($C361*E361)+($C362*E362)+($C363*E363)+($C364*E364)+($C365*E365)+($C366*E366)+($C367*E367))/$C369</f>
        <v>239.47264333028195</v>
      </c>
      <c r="F369" s="89">
        <f>(($C356*F356)+($C357*F357)+($C358*F358)+($C359*F359)+($C360*F360)+($C361*F361)+($C362*F362)+($C363*F363)+($C364*F364)+($C365*F365)+($C366*F366)+($C367*F367))/$C369</f>
        <v>6.896842684306822</v>
      </c>
    </row>
    <row r="370" spans="1:6" ht="12.75">
      <c r="A370" s="7"/>
      <c r="B370" s="33"/>
      <c r="C370" s="33"/>
      <c r="D370" s="96"/>
      <c r="E370" s="35"/>
      <c r="F370" s="35"/>
    </row>
    <row r="371" spans="1:6" ht="12.75">
      <c r="A371" s="9" t="s">
        <v>85</v>
      </c>
      <c r="B371" s="18"/>
      <c r="C371" s="23"/>
      <c r="D371" s="97"/>
      <c r="E371" s="58"/>
      <c r="F371" s="14"/>
    </row>
    <row r="372" spans="1:6" ht="12.75">
      <c r="A372" s="7" t="s">
        <v>20</v>
      </c>
      <c r="B372" s="202">
        <v>5</v>
      </c>
      <c r="C372" s="203">
        <v>38073440</v>
      </c>
      <c r="D372" s="99">
        <v>7614688</v>
      </c>
      <c r="E372" s="146">
        <v>340</v>
      </c>
      <c r="F372" s="186">
        <v>6.7906</v>
      </c>
    </row>
    <row r="373" spans="1:6" ht="12.75">
      <c r="A373" s="7" t="s">
        <v>21</v>
      </c>
      <c r="B373" s="139">
        <v>3</v>
      </c>
      <c r="C373" s="140">
        <v>8299691</v>
      </c>
      <c r="D373" s="99">
        <v>2766563.6666666665</v>
      </c>
      <c r="E373" s="141">
        <v>360</v>
      </c>
      <c r="F373" s="130">
        <v>7.2759</v>
      </c>
    </row>
    <row r="374" spans="1:6" ht="12.75">
      <c r="A374" s="7" t="s">
        <v>22</v>
      </c>
      <c r="B374" s="181">
        <v>4</v>
      </c>
      <c r="C374" s="144">
        <v>15984953</v>
      </c>
      <c r="D374" s="99">
        <v>3996238.25</v>
      </c>
      <c r="E374" s="146">
        <v>360</v>
      </c>
      <c r="F374" s="174">
        <v>6.6123</v>
      </c>
    </row>
    <row r="375" spans="1:6" ht="12.75">
      <c r="A375" s="7" t="s">
        <v>23</v>
      </c>
      <c r="B375" s="128">
        <v>1</v>
      </c>
      <c r="C375" s="140">
        <v>1383166</v>
      </c>
      <c r="D375" s="99">
        <v>1383166</v>
      </c>
      <c r="E375" s="141">
        <v>228</v>
      </c>
      <c r="F375" s="197">
        <v>6.6123</v>
      </c>
    </row>
    <row r="376" spans="1:6" ht="12.75">
      <c r="A376" s="7" t="s">
        <v>24</v>
      </c>
      <c r="B376" s="128">
        <v>3</v>
      </c>
      <c r="C376" s="140">
        <v>12363528</v>
      </c>
      <c r="D376" s="99">
        <v>4121176</v>
      </c>
      <c r="E376" s="141">
        <v>286</v>
      </c>
      <c r="F376" s="198">
        <v>6.7779</v>
      </c>
    </row>
    <row r="377" spans="1:6" ht="12.75">
      <c r="A377" s="7" t="s">
        <v>25</v>
      </c>
      <c r="B377" s="128">
        <v>1</v>
      </c>
      <c r="C377" s="140">
        <v>925568</v>
      </c>
      <c r="D377" s="99">
        <v>925568</v>
      </c>
      <c r="E377" s="141">
        <v>300</v>
      </c>
      <c r="F377" s="198">
        <v>6.6123</v>
      </c>
    </row>
    <row r="378" spans="1:6" ht="12.75">
      <c r="A378" s="7" t="s">
        <v>26</v>
      </c>
      <c r="B378" s="135">
        <v>30</v>
      </c>
      <c r="C378" s="136">
        <v>134681040</v>
      </c>
      <c r="D378" s="99">
        <v>4489368</v>
      </c>
      <c r="E378" s="82">
        <v>327</v>
      </c>
      <c r="F378" s="85">
        <v>6.6123</v>
      </c>
    </row>
    <row r="379" spans="1:6" ht="12.75">
      <c r="A379" s="7" t="s">
        <v>27</v>
      </c>
      <c r="B379" s="80">
        <v>9</v>
      </c>
      <c r="C379" s="80">
        <v>39630793</v>
      </c>
      <c r="D379" s="99">
        <v>4403421.444444444</v>
      </c>
      <c r="E379" s="82">
        <v>360</v>
      </c>
      <c r="F379" s="171">
        <v>6.6123</v>
      </c>
    </row>
    <row r="380" spans="1:6" ht="12.75">
      <c r="A380" s="7" t="s">
        <v>28</v>
      </c>
      <c r="B380" s="139">
        <v>10</v>
      </c>
      <c r="C380" s="140">
        <v>41651232</v>
      </c>
      <c r="D380" s="99">
        <v>4165123.2</v>
      </c>
      <c r="E380" s="82">
        <v>334.5091373047501</v>
      </c>
      <c r="F380" s="184">
        <v>6.6123</v>
      </c>
    </row>
    <row r="381" spans="1:6" ht="12.75">
      <c r="A381" s="7" t="s">
        <v>29</v>
      </c>
      <c r="B381" s="147">
        <v>5</v>
      </c>
      <c r="C381" s="147">
        <v>18712045</v>
      </c>
      <c r="D381" s="99">
        <v>3742409</v>
      </c>
      <c r="E381" s="82">
        <v>306.4458705609141</v>
      </c>
      <c r="F381" s="171">
        <v>6.6123</v>
      </c>
    </row>
    <row r="382" spans="1:6" ht="12.75">
      <c r="A382" s="7" t="s">
        <v>30</v>
      </c>
      <c r="B382" s="147">
        <v>9</v>
      </c>
      <c r="C382" s="147">
        <v>29651553</v>
      </c>
      <c r="D382" s="99">
        <v>3294617</v>
      </c>
      <c r="E382" s="82">
        <v>334.30201608664476</v>
      </c>
      <c r="F382" s="83">
        <v>6.6123</v>
      </c>
    </row>
    <row r="383" spans="1:6" ht="12.75">
      <c r="A383" s="7" t="s">
        <v>31</v>
      </c>
      <c r="B383" s="147">
        <v>12</v>
      </c>
      <c r="C383" s="147">
        <v>54949924</v>
      </c>
      <c r="D383" s="99">
        <v>4579160.333333333</v>
      </c>
      <c r="E383" s="82">
        <v>317.6446370335289</v>
      </c>
      <c r="F383" s="83">
        <v>6.6123</v>
      </c>
    </row>
    <row r="384" spans="1:6" ht="12.75">
      <c r="A384" s="7"/>
      <c r="B384" s="80"/>
      <c r="C384" s="80"/>
      <c r="D384" s="99"/>
      <c r="E384" s="82"/>
      <c r="F384" s="85"/>
    </row>
    <row r="385" spans="1:6" ht="12.75">
      <c r="A385" s="29" t="s">
        <v>0</v>
      </c>
      <c r="B385" s="86">
        <f>SUM(B372:B383)</f>
        <v>92</v>
      </c>
      <c r="C385" s="86">
        <f>SUM(C372:C383)</f>
        <v>396306933</v>
      </c>
      <c r="D385" s="100">
        <f>C385/B385</f>
        <v>4307684.054347826</v>
      </c>
      <c r="E385" s="88">
        <f>(($C372*E372)+($C373*E373)+($C374*E374)+($C375*E375)+($C376*E376)+($C377*E377)+($C378*E378)+($C379*E379)+($C380*E380)+($C381*E381)+($C382*E382)+($C383*E383))/$C385</f>
        <v>330.95130705674535</v>
      </c>
      <c r="F385" s="89">
        <f>(($C372*F372)+($C373*F373)+($C374*F374)+($C375*F375)+($C376*F376)+($C377*F377)+($C378*F378)+($C379*F379)+($C380*F380)+($C381*F381)+($C382*F382)+($C383*F383))/$C385</f>
        <v>6.648493082537872</v>
      </c>
    </row>
    <row r="386" spans="1:6" ht="12.75">
      <c r="A386" s="132"/>
      <c r="B386" s="52"/>
      <c r="C386" s="52"/>
      <c r="D386" s="97"/>
      <c r="E386" s="25"/>
      <c r="F386" s="133"/>
    </row>
    <row r="387" spans="1:6" ht="12.75">
      <c r="A387" s="40"/>
      <c r="B387" s="42"/>
      <c r="C387" s="42"/>
      <c r="D387" s="104"/>
      <c r="E387" s="63"/>
      <c r="F387" s="111"/>
    </row>
    <row r="388" spans="1:6" ht="12.75">
      <c r="A388" s="93" t="s">
        <v>0</v>
      </c>
      <c r="B388" s="72">
        <f>SUM(B321,B337,B353,B369,B385)</f>
        <v>509</v>
      </c>
      <c r="C388" s="72">
        <f>SUM(C321,C337,C353,C369,C385)</f>
        <v>2473964649</v>
      </c>
      <c r="D388" s="105">
        <f>C388/B388</f>
        <v>4860441.353634577</v>
      </c>
      <c r="E388" s="74">
        <f>(($C321*E321)+($C337*E337)+($C353*E353)+($C369*E369)+($C385*E385))/$C388</f>
        <v>270.63344810671947</v>
      </c>
      <c r="F388" s="75">
        <f>(($C321*F321)+($C337*F337)+(C353*F353)+(C369*F369)+(C385*F385))/$C388</f>
        <v>5.656914409455048</v>
      </c>
    </row>
    <row r="389" spans="1:6" ht="12.75">
      <c r="A389" s="41"/>
      <c r="B389" s="43"/>
      <c r="C389" s="43"/>
      <c r="D389" s="106"/>
      <c r="E389" s="65"/>
      <c r="F389" s="112"/>
    </row>
    <row r="390" spans="1:6" ht="22.5" customHeight="1">
      <c r="A390" s="296" t="s">
        <v>102</v>
      </c>
      <c r="B390" s="296"/>
      <c r="C390" s="296"/>
      <c r="D390" s="296"/>
      <c r="E390" s="296"/>
      <c r="F390" s="296"/>
    </row>
    <row r="391" spans="1:6" ht="12.75">
      <c r="A391" s="1"/>
      <c r="B391" s="3"/>
      <c r="C391" s="3"/>
      <c r="D391" s="4"/>
      <c r="E391" s="56"/>
      <c r="F391" s="57"/>
    </row>
    <row r="392" spans="1:6" ht="12.75">
      <c r="A392" s="1"/>
      <c r="B392" s="3"/>
      <c r="C392" s="3"/>
      <c r="D392" s="4"/>
      <c r="E392" s="56"/>
      <c r="F392" s="57"/>
    </row>
    <row r="393" spans="1:6" ht="12.75">
      <c r="A393" s="1"/>
      <c r="B393" s="2"/>
      <c r="C393" s="3"/>
      <c r="D393" s="4"/>
      <c r="E393" s="56"/>
      <c r="F393" s="57"/>
    </row>
    <row r="394" spans="1:6" ht="12.75">
      <c r="A394" s="1"/>
      <c r="B394" s="2"/>
      <c r="C394" s="3"/>
      <c r="D394" s="4"/>
      <c r="E394" s="56"/>
      <c r="F394" s="57"/>
    </row>
    <row r="395" spans="1:6" ht="12.75">
      <c r="A395" s="1"/>
      <c r="B395" s="2"/>
      <c r="C395" s="3"/>
      <c r="D395" s="4"/>
      <c r="E395" s="56"/>
      <c r="F395" s="57"/>
    </row>
    <row r="396" spans="1:6" ht="12.75">
      <c r="A396" s="1"/>
      <c r="B396" s="2"/>
      <c r="C396" s="3"/>
      <c r="D396" s="4"/>
      <c r="E396" s="56"/>
      <c r="F396" s="57"/>
    </row>
    <row r="397" spans="1:6" ht="12.75">
      <c r="A397" s="1"/>
      <c r="B397" s="2"/>
      <c r="C397" s="3"/>
      <c r="D397" s="4"/>
      <c r="E397" s="56"/>
      <c r="F397" s="57"/>
    </row>
    <row r="398" spans="1:6" ht="12.75">
      <c r="A398" s="1"/>
      <c r="B398" s="2"/>
      <c r="C398" s="3"/>
      <c r="D398" s="4"/>
      <c r="E398" s="56"/>
      <c r="F398" s="57"/>
    </row>
    <row r="399" spans="1:6" ht="12.75">
      <c r="A399" s="1"/>
      <c r="B399" s="2"/>
      <c r="C399" s="3"/>
      <c r="D399" s="4"/>
      <c r="E399" s="56"/>
      <c r="F399" s="57"/>
    </row>
    <row r="400" spans="1:6" ht="12.75">
      <c r="A400" s="1"/>
      <c r="B400" s="2"/>
      <c r="C400" s="3"/>
      <c r="D400" s="4"/>
      <c r="E400" s="56"/>
      <c r="F400" s="57"/>
    </row>
    <row r="401" spans="1:6" ht="12.75">
      <c r="A401" s="1"/>
      <c r="B401" s="2"/>
      <c r="C401" s="3"/>
      <c r="D401" s="4"/>
      <c r="E401" s="56"/>
      <c r="F401" s="57"/>
    </row>
    <row r="402" spans="1:6" ht="12.75">
      <c r="A402" s="1"/>
      <c r="B402" s="2"/>
      <c r="C402" s="3"/>
      <c r="D402" s="4"/>
      <c r="E402" s="56"/>
      <c r="F402" s="57"/>
    </row>
    <row r="403" spans="1:6" ht="12.75">
      <c r="A403" s="107"/>
      <c r="B403" s="107"/>
      <c r="C403" s="107"/>
      <c r="D403" s="107"/>
      <c r="E403" s="107"/>
      <c r="F403" s="107"/>
    </row>
    <row r="404" spans="1:6" ht="12.75">
      <c r="A404" s="107"/>
      <c r="B404" s="107"/>
      <c r="C404" s="107"/>
      <c r="D404" s="107"/>
      <c r="E404" s="107"/>
      <c r="F404" s="107"/>
    </row>
    <row r="405" spans="1:6" ht="12.75">
      <c r="A405" s="107"/>
      <c r="B405" s="107"/>
      <c r="C405" s="107"/>
      <c r="D405" s="107"/>
      <c r="E405" s="107"/>
      <c r="F405" s="107"/>
    </row>
    <row r="406" spans="1:6" ht="12.75">
      <c r="A406" s="107"/>
      <c r="B406" s="107"/>
      <c r="C406" s="107"/>
      <c r="D406" s="107"/>
      <c r="E406" s="107"/>
      <c r="F406" s="107"/>
    </row>
    <row r="407" spans="1:6" ht="12.75">
      <c r="A407" s="107"/>
      <c r="B407" s="107"/>
      <c r="C407" s="107"/>
      <c r="D407" s="107"/>
      <c r="E407" s="107"/>
      <c r="F407" s="107"/>
    </row>
    <row r="408" spans="1:6" ht="12.75">
      <c r="A408" s="107"/>
      <c r="B408" s="107"/>
      <c r="C408" s="107"/>
      <c r="D408" s="107"/>
      <c r="E408" s="107"/>
      <c r="F408" s="107"/>
    </row>
    <row r="409" spans="1:6" ht="12.75">
      <c r="A409" s="107"/>
      <c r="B409" s="107"/>
      <c r="C409" s="107"/>
      <c r="D409" s="107"/>
      <c r="E409" s="107"/>
      <c r="F409" s="107"/>
    </row>
    <row r="410" spans="1:6" ht="12.75">
      <c r="A410" s="107"/>
      <c r="B410" s="107"/>
      <c r="C410" s="107"/>
      <c r="D410" s="107"/>
      <c r="E410" s="107"/>
      <c r="F410" s="107"/>
    </row>
    <row r="411" spans="1:6" ht="12.75">
      <c r="A411" s="107"/>
      <c r="B411" s="107"/>
      <c r="C411" s="107"/>
      <c r="D411" s="107"/>
      <c r="E411" s="107"/>
      <c r="F411" s="107"/>
    </row>
    <row r="412" spans="1:6" ht="12.75">
      <c r="A412" s="107"/>
      <c r="B412" s="107"/>
      <c r="C412" s="107"/>
      <c r="D412" s="107"/>
      <c r="E412" s="107"/>
      <c r="F412" s="107"/>
    </row>
    <row r="413" spans="1:6" ht="12.75">
      <c r="A413" s="107"/>
      <c r="B413" s="107"/>
      <c r="C413" s="107"/>
      <c r="D413" s="107"/>
      <c r="E413" s="107"/>
      <c r="F413" s="107"/>
    </row>
    <row r="414" spans="1:6" ht="12.75">
      <c r="A414" s="107"/>
      <c r="B414" s="107"/>
      <c r="C414" s="107"/>
      <c r="D414" s="107"/>
      <c r="E414" s="107"/>
      <c r="F414" s="107"/>
    </row>
    <row r="415" spans="1:6" ht="12.75">
      <c r="A415" s="107"/>
      <c r="B415" s="107"/>
      <c r="C415" s="107"/>
      <c r="D415" s="107"/>
      <c r="E415" s="107"/>
      <c r="F415" s="107"/>
    </row>
    <row r="416" spans="1:6" ht="12.75">
      <c r="A416" s="107"/>
      <c r="B416" s="107"/>
      <c r="C416" s="107"/>
      <c r="D416" s="107"/>
      <c r="E416" s="107"/>
      <c r="F416" s="107"/>
    </row>
    <row r="417" spans="1:6" ht="12.75">
      <c r="A417" s="107"/>
      <c r="B417" s="107"/>
      <c r="C417" s="107"/>
      <c r="D417" s="107"/>
      <c r="E417" s="107"/>
      <c r="F417" s="107"/>
    </row>
    <row r="418" spans="1:6" ht="12.75">
      <c r="A418" s="107"/>
      <c r="B418" s="107"/>
      <c r="C418" s="107"/>
      <c r="D418" s="107"/>
      <c r="E418" s="107"/>
      <c r="F418" s="107"/>
    </row>
    <row r="419" spans="1:6" ht="12.75">
      <c r="A419" s="107"/>
      <c r="B419" s="107"/>
      <c r="C419" s="107"/>
      <c r="D419" s="107"/>
      <c r="E419" s="107"/>
      <c r="F419" s="107"/>
    </row>
    <row r="420" spans="1:6" ht="12.75">
      <c r="A420" s="107"/>
      <c r="B420" s="107"/>
      <c r="C420" s="107"/>
      <c r="D420" s="107"/>
      <c r="E420" s="107"/>
      <c r="F420" s="107"/>
    </row>
    <row r="421" spans="1:6" ht="12.75">
      <c r="A421" s="107"/>
      <c r="B421" s="107"/>
      <c r="C421" s="107"/>
      <c r="D421" s="107"/>
      <c r="E421" s="107"/>
      <c r="F421" s="107"/>
    </row>
    <row r="422" spans="1:6" ht="12.75">
      <c r="A422" s="107"/>
      <c r="B422" s="107"/>
      <c r="C422" s="107"/>
      <c r="D422" s="107"/>
      <c r="E422" s="107"/>
      <c r="F422" s="107"/>
    </row>
    <row r="423" spans="1:6" ht="12.75">
      <c r="A423" s="107"/>
      <c r="B423" s="107"/>
      <c r="C423" s="107"/>
      <c r="D423" s="107"/>
      <c r="E423" s="107"/>
      <c r="F423" s="107"/>
    </row>
    <row r="424" spans="1:6" ht="12.75">
      <c r="A424" s="107"/>
      <c r="B424" s="107"/>
      <c r="C424" s="107"/>
      <c r="D424" s="107"/>
      <c r="E424" s="107"/>
      <c r="F424" s="107"/>
    </row>
    <row r="425" spans="1:6" ht="12.75">
      <c r="A425" s="107"/>
      <c r="B425" s="107"/>
      <c r="C425" s="107"/>
      <c r="D425" s="107"/>
      <c r="E425" s="107"/>
      <c r="F425" s="107"/>
    </row>
    <row r="426" spans="1:6" ht="12.75">
      <c r="A426" s="107"/>
      <c r="B426" s="107"/>
      <c r="C426" s="107"/>
      <c r="D426" s="107"/>
      <c r="E426" s="107"/>
      <c r="F426" s="107"/>
    </row>
    <row r="427" spans="1:6" ht="12.75">
      <c r="A427" s="107"/>
      <c r="B427" s="107"/>
      <c r="C427" s="107"/>
      <c r="D427" s="107"/>
      <c r="E427" s="107"/>
      <c r="F427" s="107"/>
    </row>
    <row r="428" spans="1:6" ht="12.75">
      <c r="A428" s="107"/>
      <c r="B428" s="107"/>
      <c r="C428" s="107"/>
      <c r="D428" s="107"/>
      <c r="E428" s="107"/>
      <c r="F428" s="107"/>
    </row>
    <row r="429" spans="1:6" ht="12.75">
      <c r="A429" s="107"/>
      <c r="B429" s="107"/>
      <c r="C429" s="107"/>
      <c r="D429" s="107"/>
      <c r="E429" s="107"/>
      <c r="F429" s="107"/>
    </row>
    <row r="430" spans="1:6" ht="12.75">
      <c r="A430" s="107"/>
      <c r="B430" s="107"/>
      <c r="C430" s="107"/>
      <c r="D430" s="107"/>
      <c r="E430" s="107"/>
      <c r="F430" s="107"/>
    </row>
    <row r="431" spans="1:6" ht="12.75">
      <c r="A431" s="107"/>
      <c r="B431" s="107"/>
      <c r="C431" s="107"/>
      <c r="D431" s="107"/>
      <c r="E431" s="107"/>
      <c r="F431" s="107"/>
    </row>
    <row r="432" spans="1:6" ht="12.75">
      <c r="A432" s="107"/>
      <c r="B432" s="107"/>
      <c r="C432" s="107"/>
      <c r="D432" s="107"/>
      <c r="E432" s="107"/>
      <c r="F432" s="107"/>
    </row>
    <row r="433" spans="1:6" ht="12.75">
      <c r="A433" s="107"/>
      <c r="B433" s="107"/>
      <c r="C433" s="107"/>
      <c r="D433" s="107"/>
      <c r="E433" s="107"/>
      <c r="F433" s="107"/>
    </row>
    <row r="434" spans="1:6" ht="12.75">
      <c r="A434" s="107"/>
      <c r="B434" s="107"/>
      <c r="C434" s="107"/>
      <c r="D434" s="107"/>
      <c r="E434" s="107"/>
      <c r="F434" s="107"/>
    </row>
    <row r="435" spans="1:6" ht="12.75">
      <c r="A435" s="107"/>
      <c r="B435" s="107"/>
      <c r="C435" s="107"/>
      <c r="D435" s="107"/>
      <c r="E435" s="107"/>
      <c r="F435" s="107"/>
    </row>
    <row r="436" spans="1:6" ht="12.75">
      <c r="A436" s="107"/>
      <c r="B436" s="107"/>
      <c r="C436" s="107"/>
      <c r="D436" s="107"/>
      <c r="E436" s="107"/>
      <c r="F436" s="107"/>
    </row>
    <row r="437" spans="1:6" ht="12.75">
      <c r="A437" s="107"/>
      <c r="B437" s="107"/>
      <c r="C437" s="107"/>
      <c r="D437" s="107"/>
      <c r="E437" s="107"/>
      <c r="F437" s="107"/>
    </row>
    <row r="438" spans="1:6" ht="12.75">
      <c r="A438" s="107"/>
      <c r="B438" s="107"/>
      <c r="C438" s="107"/>
      <c r="D438" s="107"/>
      <c r="E438" s="107"/>
      <c r="F438" s="107"/>
    </row>
    <row r="439" spans="1:6" ht="12.75">
      <c r="A439" s="107"/>
      <c r="B439" s="107"/>
      <c r="C439" s="107"/>
      <c r="D439" s="107"/>
      <c r="E439" s="107"/>
      <c r="F439" s="107"/>
    </row>
  </sheetData>
  <sheetProtection/>
  <mergeCells count="1">
    <mergeCell ref="A390:F390"/>
  </mergeCells>
  <printOptions/>
  <pageMargins left="0.75" right="0.75" top="1" bottom="1" header="0" footer="0"/>
  <pageSetup horizontalDpi="600" verticalDpi="600" orientation="portrait" paperSize="9" r:id="rId1"/>
  <ignoredErrors>
    <ignoredError sqref="B8:F23 B314:F320 B24:D313 B322:F336 B321:D321 B338:F352 B337:D337 B354:F368 B353:D353 B370:F382 B369:D369" numberStoredAsText="1"/>
    <ignoredError sqref="E385:F385 E388:F388" unlockedFormula="1"/>
    <ignoredError sqref="E24:F313 E321:F321 E337:F337 E353:F353 E369:F369" numberStoredAsText="1" unlockedFormula="1"/>
  </ignoredErrors>
</worksheet>
</file>

<file path=xl/worksheets/sheet4.xml><?xml version="1.0" encoding="utf-8"?>
<worksheet xmlns="http://schemas.openxmlformats.org/spreadsheetml/2006/main" xmlns:r="http://schemas.openxmlformats.org/officeDocument/2006/relationships">
  <dimension ref="A1:F407"/>
  <sheetViews>
    <sheetView zoomScalePageLayoutView="0" workbookViewId="0" topLeftCell="A1">
      <selection activeCell="A4" sqref="A4"/>
    </sheetView>
  </sheetViews>
  <sheetFormatPr defaultColWidth="11.421875" defaultRowHeight="12.75"/>
  <cols>
    <col min="1" max="1" width="22.57421875" style="0" customWidth="1"/>
    <col min="2" max="3" width="13.28125" style="0" customWidth="1"/>
    <col min="4" max="5" width="13.7109375" style="0" customWidth="1"/>
    <col min="6" max="6" width="13.28125" style="0" customWidth="1"/>
    <col min="7" max="31" width="11.421875" style="107" customWidth="1"/>
  </cols>
  <sheetData>
    <row r="1" spans="1:6" ht="12.75">
      <c r="A1" s="1"/>
      <c r="B1" s="2"/>
      <c r="C1" s="3"/>
      <c r="D1" s="4"/>
      <c r="E1" s="56"/>
      <c r="F1" s="57"/>
    </row>
    <row r="2" spans="1:6" ht="12.75">
      <c r="A2" s="11" t="s">
        <v>91</v>
      </c>
      <c r="B2" s="2"/>
      <c r="C2" s="3"/>
      <c r="D2" s="4"/>
      <c r="E2" s="56"/>
      <c r="F2" s="57"/>
    </row>
    <row r="3" spans="1:6" ht="12.75">
      <c r="A3" s="253" t="s">
        <v>93</v>
      </c>
      <c r="B3" s="2"/>
      <c r="C3" s="3"/>
      <c r="D3" s="4"/>
      <c r="E3" s="56"/>
      <c r="F3" s="57"/>
    </row>
    <row r="4" spans="1:6" ht="12.75">
      <c r="A4" s="1"/>
      <c r="B4" s="2"/>
      <c r="C4" s="3"/>
      <c r="D4" s="4"/>
      <c r="E4" s="56"/>
      <c r="F4" s="57"/>
    </row>
    <row r="5" spans="1:6" ht="12.75">
      <c r="A5" s="1" t="s">
        <v>57</v>
      </c>
      <c r="B5" s="2"/>
      <c r="C5" s="3"/>
      <c r="D5" s="4"/>
      <c r="E5" s="56"/>
      <c r="F5" s="57"/>
    </row>
    <row r="6" spans="1:6" ht="12.75">
      <c r="A6" s="113" t="s">
        <v>7</v>
      </c>
      <c r="B6" s="114" t="s">
        <v>51</v>
      </c>
      <c r="C6" s="115" t="s">
        <v>3</v>
      </c>
      <c r="D6" s="63" t="s">
        <v>11</v>
      </c>
      <c r="E6" s="116" t="s">
        <v>13</v>
      </c>
      <c r="F6" s="64" t="s">
        <v>15</v>
      </c>
    </row>
    <row r="7" spans="1:6" ht="12.75">
      <c r="A7" s="117"/>
      <c r="B7" s="118" t="s">
        <v>9</v>
      </c>
      <c r="C7" s="119" t="s">
        <v>50</v>
      </c>
      <c r="D7" s="120" t="s">
        <v>52</v>
      </c>
      <c r="E7" s="121" t="s">
        <v>52</v>
      </c>
      <c r="F7" s="122" t="s">
        <v>16</v>
      </c>
    </row>
    <row r="8" spans="1:6" ht="12.75">
      <c r="A8" s="41"/>
      <c r="B8" s="123" t="s">
        <v>4</v>
      </c>
      <c r="C8" s="123" t="s">
        <v>5</v>
      </c>
      <c r="D8" s="124" t="s">
        <v>6</v>
      </c>
      <c r="E8" s="125" t="s">
        <v>17</v>
      </c>
      <c r="F8" s="125" t="s">
        <v>18</v>
      </c>
    </row>
    <row r="9" spans="1:6" ht="12.75">
      <c r="A9" s="7"/>
      <c r="B9" s="33"/>
      <c r="C9" s="33"/>
      <c r="D9" s="96"/>
      <c r="E9" s="256"/>
      <c r="F9" s="260"/>
    </row>
    <row r="10" spans="1:6" ht="12.75">
      <c r="A10" s="9" t="s">
        <v>19</v>
      </c>
      <c r="B10" s="52"/>
      <c r="C10" s="23"/>
      <c r="D10" s="97"/>
      <c r="E10" s="257"/>
      <c r="F10" s="133"/>
    </row>
    <row r="11" spans="1:6" ht="12.75">
      <c r="A11" s="7" t="s">
        <v>20</v>
      </c>
      <c r="B11" s="128">
        <v>1466</v>
      </c>
      <c r="C11" s="140">
        <v>1232646752</v>
      </c>
      <c r="D11" s="127">
        <f>C11/B11</f>
        <v>840823.1596180082</v>
      </c>
      <c r="E11" s="258">
        <v>56</v>
      </c>
      <c r="F11" s="130">
        <v>2.0862749937299148</v>
      </c>
    </row>
    <row r="12" spans="1:6" ht="12.75">
      <c r="A12" s="7" t="s">
        <v>21</v>
      </c>
      <c r="B12" s="128">
        <v>1157</v>
      </c>
      <c r="C12" s="128">
        <v>1140239989</v>
      </c>
      <c r="D12" s="127">
        <f>C12/B12</f>
        <v>985514.2515125324</v>
      </c>
      <c r="E12" s="258">
        <v>56</v>
      </c>
      <c r="F12" s="130">
        <v>1.8066900496593616</v>
      </c>
    </row>
    <row r="13" spans="1:6" ht="12.75">
      <c r="A13" s="7" t="s">
        <v>22</v>
      </c>
      <c r="B13" s="128">
        <v>546</v>
      </c>
      <c r="C13" s="188">
        <v>541411272</v>
      </c>
      <c r="D13" s="127">
        <f>C13/B13</f>
        <v>991595.7362637363</v>
      </c>
      <c r="E13" s="258">
        <v>53</v>
      </c>
      <c r="F13" s="130">
        <v>1.8472163082892001</v>
      </c>
    </row>
    <row r="14" spans="1:6" ht="12.75">
      <c r="A14" s="7" t="s">
        <v>23</v>
      </c>
      <c r="B14" s="128">
        <v>414</v>
      </c>
      <c r="C14" s="188">
        <v>371815259</v>
      </c>
      <c r="D14" s="127">
        <v>898104.4903381643</v>
      </c>
      <c r="E14" s="258">
        <v>53</v>
      </c>
      <c r="F14" s="130">
        <v>1.903905142015702</v>
      </c>
    </row>
    <row r="15" spans="1:6" ht="12.75">
      <c r="A15" s="7" t="s">
        <v>24</v>
      </c>
      <c r="B15" s="128">
        <v>366</v>
      </c>
      <c r="C15" s="188">
        <v>358733459</v>
      </c>
      <c r="D15" s="127">
        <v>980146.0628415301</v>
      </c>
      <c r="E15" s="258">
        <v>55</v>
      </c>
      <c r="F15" s="130">
        <v>1.8672881326076696</v>
      </c>
    </row>
    <row r="16" spans="1:6" ht="12.75">
      <c r="A16" s="7" t="s">
        <v>25</v>
      </c>
      <c r="B16" s="128">
        <v>499</v>
      </c>
      <c r="C16" s="188">
        <v>486410949</v>
      </c>
      <c r="D16" s="99">
        <v>974771.4408817636</v>
      </c>
      <c r="E16" s="258">
        <v>56</v>
      </c>
      <c r="F16" s="130">
        <v>1.843381404002894</v>
      </c>
    </row>
    <row r="17" spans="1:6" ht="12.75">
      <c r="A17" s="7" t="s">
        <v>26</v>
      </c>
      <c r="B17" s="80">
        <v>551</v>
      </c>
      <c r="C17" s="80">
        <v>571700911</v>
      </c>
      <c r="D17" s="99">
        <v>1037569.7114337569</v>
      </c>
      <c r="E17" s="259">
        <v>56</v>
      </c>
      <c r="F17" s="171">
        <v>1.832336442070144</v>
      </c>
    </row>
    <row r="18" spans="1:6" ht="12.75">
      <c r="A18" s="7" t="s">
        <v>27</v>
      </c>
      <c r="B18" s="80">
        <v>1231</v>
      </c>
      <c r="C18" s="80">
        <v>1671666443</v>
      </c>
      <c r="D18" s="99">
        <v>1357974.3647441105</v>
      </c>
      <c r="E18" s="259">
        <v>79</v>
      </c>
      <c r="F18" s="171">
        <v>1.965758510593013</v>
      </c>
    </row>
    <row r="19" spans="1:6" ht="12.75">
      <c r="A19" s="7" t="s">
        <v>28</v>
      </c>
      <c r="B19" s="254">
        <v>1232</v>
      </c>
      <c r="C19" s="255">
        <v>1636752927</v>
      </c>
      <c r="D19" s="99">
        <v>1328533.2199675324</v>
      </c>
      <c r="E19" s="259">
        <v>79</v>
      </c>
      <c r="F19" s="171">
        <v>2.0149473801368676</v>
      </c>
    </row>
    <row r="20" spans="1:6" ht="12.75">
      <c r="A20" s="7" t="s">
        <v>29</v>
      </c>
      <c r="B20" s="139">
        <v>649</v>
      </c>
      <c r="C20" s="140">
        <v>748804167</v>
      </c>
      <c r="D20" s="99">
        <v>1153781.4591679508</v>
      </c>
      <c r="E20" s="259">
        <v>74</v>
      </c>
      <c r="F20" s="171">
        <v>2.159134065101964</v>
      </c>
    </row>
    <row r="21" spans="1:6" ht="12.75">
      <c r="A21" s="7" t="s">
        <v>30</v>
      </c>
      <c r="B21" s="128">
        <v>1792</v>
      </c>
      <c r="C21" s="188">
        <v>3018495243</v>
      </c>
      <c r="D21" s="99">
        <v>1684428.1489955357</v>
      </c>
      <c r="E21" s="258">
        <v>80</v>
      </c>
      <c r="F21" s="130">
        <v>1.8230914888806402</v>
      </c>
    </row>
    <row r="22" spans="1:6" ht="12.75">
      <c r="A22" s="7" t="s">
        <v>31</v>
      </c>
      <c r="B22" s="128">
        <v>1526</v>
      </c>
      <c r="C22" s="140">
        <v>2221890789</v>
      </c>
      <c r="D22" s="99">
        <v>1456022.7975098295</v>
      </c>
      <c r="E22" s="258">
        <v>78</v>
      </c>
      <c r="F22" s="184">
        <v>1.8812663070633036</v>
      </c>
    </row>
    <row r="23" spans="1:6" ht="12.75">
      <c r="A23" s="7"/>
      <c r="B23" s="80"/>
      <c r="C23" s="80"/>
      <c r="D23" s="99"/>
      <c r="E23" s="259"/>
      <c r="F23" s="187"/>
    </row>
    <row r="24" spans="1:6" ht="12.75">
      <c r="A24" s="29" t="s">
        <v>0</v>
      </c>
      <c r="B24" s="86">
        <f>SUM(B11:B23)</f>
        <v>11429</v>
      </c>
      <c r="C24" s="86">
        <f>SUM(C11:C23)</f>
        <v>14000568160</v>
      </c>
      <c r="D24" s="100">
        <f>C24/B24</f>
        <v>1225003.7763583865</v>
      </c>
      <c r="E24" s="88">
        <f>(($C11*E11)+($C12*E12)+($C13*E13)+($C14*E14)+($C15*E15)+($C16*E16)+($C17*E17)+($C18*E18)+($C19*E19)+($C20*E20)+($C21*E21)+($C22*E22))/$C24</f>
        <v>70.8421969936683</v>
      </c>
      <c r="F24" s="89">
        <f>(($C11*F11)+($C12*F12)+($C13*F13)+($C14*F14)+($C15*F15)+($C16*F16)+($C17*F17)+($C18*F18)+($C19*F19)+($C20*F20)+($C21*F21)+($C22*F22))/$C24</f>
        <v>1.9168898145859243</v>
      </c>
    </row>
    <row r="25" spans="1:6" ht="12.75">
      <c r="A25" s="9"/>
      <c r="B25" s="159"/>
      <c r="C25" s="159"/>
      <c r="D25" s="164"/>
      <c r="E25" s="160"/>
      <c r="F25" s="161"/>
    </row>
    <row r="26" spans="1:6" ht="12.75">
      <c r="A26" s="9" t="s">
        <v>81</v>
      </c>
      <c r="B26" s="159"/>
      <c r="C26" s="159"/>
      <c r="D26" s="165"/>
      <c r="E26" s="160"/>
      <c r="F26" s="161"/>
    </row>
    <row r="27" spans="1:6" ht="12.75">
      <c r="A27" s="7" t="s">
        <v>20</v>
      </c>
      <c r="B27" s="18">
        <v>235</v>
      </c>
      <c r="C27" s="18">
        <v>152458140</v>
      </c>
      <c r="D27" s="127">
        <f>C27/B27</f>
        <v>648758.0425531915</v>
      </c>
      <c r="E27" s="212">
        <v>47</v>
      </c>
      <c r="F27" s="213">
        <v>2.1091226454684544</v>
      </c>
    </row>
    <row r="28" spans="1:6" ht="12.75">
      <c r="A28" s="7" t="s">
        <v>21</v>
      </c>
      <c r="B28" s="18">
        <v>155</v>
      </c>
      <c r="C28" s="18">
        <v>100457054</v>
      </c>
      <c r="D28" s="127">
        <f>C28/B28</f>
        <v>648110.0258064516</v>
      </c>
      <c r="E28" s="212">
        <v>46</v>
      </c>
      <c r="F28" s="213">
        <v>2.1213022875426946</v>
      </c>
    </row>
    <row r="29" spans="1:6" ht="12.75">
      <c r="A29" s="7" t="s">
        <v>22</v>
      </c>
      <c r="B29" s="18">
        <v>173</v>
      </c>
      <c r="C29" s="18">
        <v>131926624</v>
      </c>
      <c r="D29" s="127">
        <f>C29/B29</f>
        <v>762581.6416184971</v>
      </c>
      <c r="E29" s="212">
        <v>49</v>
      </c>
      <c r="F29" s="213">
        <v>2.11090905850816</v>
      </c>
    </row>
    <row r="30" spans="1:6" ht="12.75">
      <c r="A30" s="7" t="s">
        <v>23</v>
      </c>
      <c r="B30" s="18">
        <v>137</v>
      </c>
      <c r="C30" s="18">
        <v>92449164</v>
      </c>
      <c r="D30" s="127">
        <v>674811.4160583941</v>
      </c>
      <c r="E30" s="212">
        <v>46</v>
      </c>
      <c r="F30" s="213">
        <v>2.1203855821778985</v>
      </c>
    </row>
    <row r="31" spans="1:6" ht="12.75">
      <c r="A31" s="7" t="s">
        <v>24</v>
      </c>
      <c r="B31" s="18">
        <v>110</v>
      </c>
      <c r="C31" s="18">
        <v>69798631</v>
      </c>
      <c r="D31" s="127">
        <v>634533.009090909</v>
      </c>
      <c r="E31" s="212">
        <v>47</v>
      </c>
      <c r="F31" s="213">
        <v>2.097304788828881</v>
      </c>
    </row>
    <row r="32" spans="1:6" ht="12.75">
      <c r="A32" s="7" t="s">
        <v>25</v>
      </c>
      <c r="B32" s="18">
        <v>100</v>
      </c>
      <c r="C32" s="18">
        <v>65951481</v>
      </c>
      <c r="D32" s="127">
        <v>659514.81</v>
      </c>
      <c r="E32" s="212">
        <v>47</v>
      </c>
      <c r="F32" s="213">
        <v>2.1263683314405024</v>
      </c>
    </row>
    <row r="33" spans="1:6" ht="12.75">
      <c r="A33" s="7" t="s">
        <v>26</v>
      </c>
      <c r="B33" s="18">
        <v>165</v>
      </c>
      <c r="C33" s="18">
        <v>130123703</v>
      </c>
      <c r="D33" s="127">
        <v>788628.503030303</v>
      </c>
      <c r="E33" s="212">
        <v>49</v>
      </c>
      <c r="F33" s="213">
        <v>2.1095028029597342</v>
      </c>
    </row>
    <row r="34" spans="1:6" ht="12.75">
      <c r="A34" s="7" t="s">
        <v>27</v>
      </c>
      <c r="B34" s="18">
        <v>126</v>
      </c>
      <c r="C34" s="18">
        <v>82611584</v>
      </c>
      <c r="D34" s="127">
        <v>655647.4920634921</v>
      </c>
      <c r="E34" s="212">
        <v>50</v>
      </c>
      <c r="F34" s="213">
        <v>2.134930487109411</v>
      </c>
    </row>
    <row r="35" spans="1:6" ht="12.75">
      <c r="A35" s="7" t="s">
        <v>28</v>
      </c>
      <c r="B35" s="18">
        <v>165</v>
      </c>
      <c r="C35" s="18">
        <v>95144328</v>
      </c>
      <c r="D35" s="127">
        <v>576632.2909090909</v>
      </c>
      <c r="E35" s="212">
        <v>47</v>
      </c>
      <c r="F35" s="213">
        <v>2.1262798787122654</v>
      </c>
    </row>
    <row r="36" spans="1:6" ht="12.75">
      <c r="A36" s="7" t="s">
        <v>29</v>
      </c>
      <c r="B36" s="18">
        <v>196</v>
      </c>
      <c r="C36" s="18">
        <v>128244346</v>
      </c>
      <c r="D36" s="127">
        <v>654307.887755102</v>
      </c>
      <c r="E36" s="212">
        <v>45</v>
      </c>
      <c r="F36" s="213">
        <v>2.1155553054947154</v>
      </c>
    </row>
    <row r="37" spans="1:6" ht="12.75">
      <c r="A37" s="7" t="s">
        <v>30</v>
      </c>
      <c r="B37" s="18">
        <v>137</v>
      </c>
      <c r="C37" s="18">
        <v>81807249</v>
      </c>
      <c r="D37" s="127">
        <v>597133.204379562</v>
      </c>
      <c r="E37" s="212">
        <v>45</v>
      </c>
      <c r="F37" s="213">
        <v>2.116747787717443</v>
      </c>
    </row>
    <row r="38" spans="1:6" ht="12.75">
      <c r="A38" s="7" t="s">
        <v>31</v>
      </c>
      <c r="B38" s="18">
        <v>364</v>
      </c>
      <c r="C38" s="18">
        <v>202572663</v>
      </c>
      <c r="D38" s="127">
        <v>556518.3049450549</v>
      </c>
      <c r="E38" s="212">
        <v>48</v>
      </c>
      <c r="F38" s="213">
        <v>2.135456195488727</v>
      </c>
    </row>
    <row r="39" spans="1:6" ht="12.75">
      <c r="A39" s="9"/>
      <c r="B39" s="159"/>
      <c r="C39" s="159"/>
      <c r="D39" s="165"/>
      <c r="E39" s="160"/>
      <c r="F39" s="161"/>
    </row>
    <row r="40" spans="1:6" ht="12.75">
      <c r="A40" s="29" t="s">
        <v>0</v>
      </c>
      <c r="B40" s="86">
        <f>SUM(B27:B39)</f>
        <v>2063</v>
      </c>
      <c r="C40" s="86">
        <f>SUM(C27:C39)</f>
        <v>1333544967</v>
      </c>
      <c r="D40" s="100">
        <f>C40/B40</f>
        <v>646410.5511391178</v>
      </c>
      <c r="E40" s="88">
        <f>(($C27*E27)+($C28*E28)+($C29*E29)+($C30*E30)+($C31*E31)+($C32*E32)+($C33*E33)+($C34*E34)+($C35*E35)+($C36*E36)+($C37*E37)+($C38*E38))/$C40</f>
        <v>47.27108096835553</v>
      </c>
      <c r="F40" s="89">
        <f>(($C27*F27)+($C28*F28)+($C29*F29)+($C30*F30)+($C31*F31)+($C32*F32)+($C33*F33)+($C34*F34)+($C35*F35)+($C36*F36)+($C37*F37)+($C38*F38))/$C40</f>
        <v>2.1191786040462786</v>
      </c>
    </row>
    <row r="41" spans="1:6" ht="12.75">
      <c r="A41" s="32"/>
      <c r="B41" s="90"/>
      <c r="C41" s="90"/>
      <c r="D41" s="101"/>
      <c r="E41" s="91"/>
      <c r="F41" s="92"/>
    </row>
    <row r="42" spans="1:6" ht="12.75">
      <c r="A42" s="9" t="s">
        <v>32</v>
      </c>
      <c r="B42" s="80"/>
      <c r="C42" s="80"/>
      <c r="D42" s="102"/>
      <c r="E42" s="82"/>
      <c r="F42" s="83"/>
    </row>
    <row r="43" spans="1:6" ht="12.75">
      <c r="A43" s="7" t="s">
        <v>20</v>
      </c>
      <c r="B43" s="181">
        <v>1832</v>
      </c>
      <c r="C43" s="144">
        <v>2114972966</v>
      </c>
      <c r="D43" s="98">
        <f>C43/B43</f>
        <v>1154461.2259825328</v>
      </c>
      <c r="E43" s="146">
        <v>43</v>
      </c>
      <c r="F43" s="174">
        <v>2.024466221664225</v>
      </c>
    </row>
    <row r="44" spans="1:6" ht="12.75">
      <c r="A44" s="7" t="s">
        <v>21</v>
      </c>
      <c r="B44" s="128">
        <v>2153</v>
      </c>
      <c r="C44" s="188">
        <v>2422645034</v>
      </c>
      <c r="D44" s="127">
        <f>C44/B44</f>
        <v>1125241.5392475615</v>
      </c>
      <c r="E44" s="183">
        <v>46</v>
      </c>
      <c r="F44" s="130">
        <v>2.1344183897887534</v>
      </c>
    </row>
    <row r="45" spans="1:6" ht="12.75">
      <c r="A45" s="7" t="s">
        <v>22</v>
      </c>
      <c r="B45" s="208">
        <v>2199</v>
      </c>
      <c r="C45" s="208">
        <v>2767581536</v>
      </c>
      <c r="D45" s="127">
        <f>C45/B45</f>
        <v>1258563.6816734879</v>
      </c>
      <c r="E45" s="146">
        <v>46</v>
      </c>
      <c r="F45" s="186">
        <v>2.1075219846711684</v>
      </c>
    </row>
    <row r="46" spans="1:6" ht="12.75">
      <c r="A46" s="7" t="s">
        <v>23</v>
      </c>
      <c r="B46" s="128">
        <v>2114</v>
      </c>
      <c r="C46" s="188">
        <v>2979960679</v>
      </c>
      <c r="D46" s="127">
        <v>1409631.352412488</v>
      </c>
      <c r="E46" s="141">
        <v>44</v>
      </c>
      <c r="F46" s="198">
        <v>2.1085203043513046</v>
      </c>
    </row>
    <row r="47" spans="1:6" ht="12.75">
      <c r="A47" s="7" t="s">
        <v>24</v>
      </c>
      <c r="B47" s="128">
        <v>1925</v>
      </c>
      <c r="C47" s="188">
        <v>2555818065</v>
      </c>
      <c r="D47" s="99">
        <v>1327697.696103896</v>
      </c>
      <c r="E47" s="141">
        <v>43</v>
      </c>
      <c r="F47" s="198">
        <v>2.1497022946975686</v>
      </c>
    </row>
    <row r="48" spans="1:6" ht="12.75">
      <c r="A48" s="7" t="s">
        <v>25</v>
      </c>
      <c r="B48" s="128">
        <v>1661</v>
      </c>
      <c r="C48" s="128">
        <v>2276927816</v>
      </c>
      <c r="D48" s="99">
        <v>1370817.4689945816</v>
      </c>
      <c r="E48" s="141">
        <v>44</v>
      </c>
      <c r="F48" s="198">
        <v>2.1367861710948506</v>
      </c>
    </row>
    <row r="49" spans="1:6" ht="12.75">
      <c r="A49" s="7" t="s">
        <v>26</v>
      </c>
      <c r="B49" s="128">
        <v>2049</v>
      </c>
      <c r="C49" s="128">
        <v>2712586192</v>
      </c>
      <c r="D49" s="99">
        <v>1323858.56124939</v>
      </c>
      <c r="E49" s="141">
        <v>45</v>
      </c>
      <c r="F49" s="198">
        <v>2.1791365116260977</v>
      </c>
    </row>
    <row r="50" spans="1:6" ht="12.75">
      <c r="A50" s="7" t="s">
        <v>27</v>
      </c>
      <c r="B50" s="80">
        <v>1860</v>
      </c>
      <c r="C50" s="80">
        <v>2693648330</v>
      </c>
      <c r="D50" s="99">
        <v>1448198.0268817204</v>
      </c>
      <c r="E50" s="82">
        <v>45</v>
      </c>
      <c r="F50" s="171">
        <v>2.1890510393945894</v>
      </c>
    </row>
    <row r="51" spans="1:6" ht="12.75">
      <c r="A51" s="7" t="s">
        <v>28</v>
      </c>
      <c r="B51" s="81">
        <v>2146</v>
      </c>
      <c r="C51" s="138">
        <v>2873696567</v>
      </c>
      <c r="D51" s="99">
        <v>1339094.3928238584</v>
      </c>
      <c r="E51" s="137">
        <v>47</v>
      </c>
      <c r="F51" s="172">
        <v>2.1608908722268727</v>
      </c>
    </row>
    <row r="52" spans="1:6" ht="12.75">
      <c r="A52" s="7" t="s">
        <v>29</v>
      </c>
      <c r="B52" s="80">
        <v>2079</v>
      </c>
      <c r="C52" s="80">
        <v>2958624209</v>
      </c>
      <c r="D52" s="99">
        <v>1423099.6676286676</v>
      </c>
      <c r="E52" s="82">
        <v>45</v>
      </c>
      <c r="F52" s="171">
        <v>2.190713524496818</v>
      </c>
    </row>
    <row r="53" spans="1:6" ht="12.75">
      <c r="A53" s="244" t="s">
        <v>30</v>
      </c>
      <c r="B53" s="76">
        <v>2232</v>
      </c>
      <c r="C53" s="245">
        <v>3251102804</v>
      </c>
      <c r="D53" s="246">
        <v>1456587.2777777778</v>
      </c>
      <c r="E53" s="84">
        <v>47</v>
      </c>
      <c r="F53" s="79">
        <v>2.1445515347874555</v>
      </c>
    </row>
    <row r="54" spans="1:6" ht="12.75">
      <c r="A54" s="7" t="s">
        <v>31</v>
      </c>
      <c r="B54" s="128">
        <v>2299</v>
      </c>
      <c r="C54" s="140">
        <v>3220555734</v>
      </c>
      <c r="D54" s="99">
        <v>1400850.6889952153</v>
      </c>
      <c r="E54" s="141">
        <v>48</v>
      </c>
      <c r="F54" s="197">
        <v>2.1694101235169</v>
      </c>
    </row>
    <row r="55" spans="1:6" ht="12.75">
      <c r="A55" s="7"/>
      <c r="B55" s="80" t="s">
        <v>65</v>
      </c>
      <c r="C55" s="80"/>
      <c r="D55" s="99"/>
      <c r="E55" s="82"/>
      <c r="F55" s="85"/>
    </row>
    <row r="56" spans="1:6" ht="12.75">
      <c r="A56" s="29" t="s">
        <v>0</v>
      </c>
      <c r="B56" s="86">
        <f>SUM(B43:B55)</f>
        <v>24549</v>
      </c>
      <c r="C56" s="86">
        <f>SUM(C43:C55)</f>
        <v>32828119932</v>
      </c>
      <c r="D56" s="100">
        <f>C56/B56</f>
        <v>1337248.765000611</v>
      </c>
      <c r="E56" s="88">
        <f>(($C43*E43)+($C44*E44)+($C45*E45)+($C46*E46)+($C47*E47)+($C48*E48)+($C49*E49)+($C50*E50)+($C51*E51)+($C52*E52)+($C53*E53)+($C54*E54))/$C56</f>
        <v>45.38086317409887</v>
      </c>
      <c r="F56" s="89">
        <f>(($C43*F43)+($C44*F44)+($C45*F45)+($C46*F46)+($C47*F47)+($C48*F48)+($C49*F49)+($C50*F50)+($C51*F51)+($C52*F52)+($C53*F53)+($C54*F54))/$C56</f>
        <v>2.1440754970119253</v>
      </c>
    </row>
    <row r="57" spans="1:6" ht="12.75">
      <c r="A57" s="32"/>
      <c r="B57" s="90"/>
      <c r="C57" s="90"/>
      <c r="D57" s="101"/>
      <c r="E57" s="91"/>
      <c r="F57" s="92"/>
    </row>
    <row r="58" spans="1:6" ht="12.75">
      <c r="A58" s="9" t="s">
        <v>79</v>
      </c>
      <c r="B58" s="80"/>
      <c r="C58" s="80"/>
      <c r="D58" s="102"/>
      <c r="E58" s="82"/>
      <c r="F58" s="83"/>
    </row>
    <row r="59" spans="1:6" ht="12.75">
      <c r="A59" s="7" t="s">
        <v>20</v>
      </c>
      <c r="B59" s="80">
        <v>40</v>
      </c>
      <c r="C59" s="80">
        <v>25220400</v>
      </c>
      <c r="D59" s="127">
        <f>C59/B59</f>
        <v>630510</v>
      </c>
      <c r="E59" s="82">
        <v>47</v>
      </c>
      <c r="F59" s="83">
        <v>2.3</v>
      </c>
    </row>
    <row r="60" spans="1:6" ht="12.75">
      <c r="A60" s="7" t="s">
        <v>21</v>
      </c>
      <c r="B60" s="80">
        <v>28</v>
      </c>
      <c r="C60" s="80">
        <v>14099302</v>
      </c>
      <c r="D60" s="127">
        <f>C60/B60</f>
        <v>503546.5</v>
      </c>
      <c r="E60" s="82">
        <v>46</v>
      </c>
      <c r="F60" s="83">
        <v>2.3</v>
      </c>
    </row>
    <row r="61" spans="1:6" ht="12.75">
      <c r="A61" s="7" t="s">
        <v>22</v>
      </c>
      <c r="B61" s="80">
        <v>10</v>
      </c>
      <c r="C61" s="80">
        <v>8427001</v>
      </c>
      <c r="D61" s="127">
        <f>C61/B61</f>
        <v>842700.1</v>
      </c>
      <c r="E61" s="82">
        <v>56</v>
      </c>
      <c r="F61" s="83">
        <v>2.3</v>
      </c>
    </row>
    <row r="62" spans="1:6" ht="12.75">
      <c r="A62" s="7" t="s">
        <v>23</v>
      </c>
      <c r="B62" s="80">
        <v>13</v>
      </c>
      <c r="C62" s="80">
        <v>9640715</v>
      </c>
      <c r="D62" s="127">
        <v>741593.4615384615</v>
      </c>
      <c r="E62" s="82">
        <v>51</v>
      </c>
      <c r="F62" s="83">
        <v>2.3</v>
      </c>
    </row>
    <row r="63" spans="1:6" ht="12.75">
      <c r="A63" s="7" t="s">
        <v>24</v>
      </c>
      <c r="B63" s="80">
        <v>16</v>
      </c>
      <c r="C63" s="80">
        <v>16185540</v>
      </c>
      <c r="D63" s="127">
        <v>1011596.25</v>
      </c>
      <c r="E63" s="82">
        <v>54</v>
      </c>
      <c r="F63" s="83">
        <v>2.3</v>
      </c>
    </row>
    <row r="64" spans="1:6" ht="12.75">
      <c r="A64" s="7" t="s">
        <v>25</v>
      </c>
      <c r="B64" s="80">
        <v>23</v>
      </c>
      <c r="C64" s="80">
        <v>15421543</v>
      </c>
      <c r="D64" s="127">
        <v>670501.8695652174</v>
      </c>
      <c r="E64" s="82">
        <v>46</v>
      </c>
      <c r="F64" s="83">
        <v>2.1680063019634286</v>
      </c>
    </row>
    <row r="65" spans="1:6" ht="12.75">
      <c r="A65" s="7" t="s">
        <v>26</v>
      </c>
      <c r="B65" s="80">
        <v>272</v>
      </c>
      <c r="C65" s="80">
        <v>195084608</v>
      </c>
      <c r="D65" s="127">
        <v>717222.8235294118</v>
      </c>
      <c r="E65" s="82">
        <v>46</v>
      </c>
      <c r="F65" s="83">
        <v>1.99</v>
      </c>
    </row>
    <row r="66" spans="1:6" ht="12.75">
      <c r="A66" s="7" t="s">
        <v>27</v>
      </c>
      <c r="B66" s="80">
        <v>97</v>
      </c>
      <c r="C66" s="80">
        <v>72398367</v>
      </c>
      <c r="D66" s="127">
        <v>746374.9175257732</v>
      </c>
      <c r="E66" s="82">
        <v>50</v>
      </c>
      <c r="F66" s="83">
        <v>1.99</v>
      </c>
    </row>
    <row r="67" spans="1:6" ht="12.75">
      <c r="A67" s="7" t="s">
        <v>28</v>
      </c>
      <c r="B67" s="80">
        <v>76</v>
      </c>
      <c r="C67" s="80">
        <v>63029177</v>
      </c>
      <c r="D67" s="127">
        <v>829331.2763157894</v>
      </c>
      <c r="E67" s="82">
        <v>49</v>
      </c>
      <c r="F67" s="83">
        <v>1.99</v>
      </c>
    </row>
    <row r="68" spans="1:6" ht="12.75">
      <c r="A68" s="7" t="s">
        <v>29</v>
      </c>
      <c r="B68" s="80">
        <v>58</v>
      </c>
      <c r="C68" s="80">
        <v>60547669</v>
      </c>
      <c r="D68" s="127">
        <v>1043925.3275862068</v>
      </c>
      <c r="E68" s="82">
        <v>49</v>
      </c>
      <c r="F68" s="83">
        <v>1.99</v>
      </c>
    </row>
    <row r="69" spans="1:6" ht="12.75">
      <c r="A69" s="7" t="s">
        <v>30</v>
      </c>
      <c r="B69" s="80">
        <v>41</v>
      </c>
      <c r="C69" s="80">
        <v>36374060</v>
      </c>
      <c r="D69" s="127">
        <v>887172.1951219512</v>
      </c>
      <c r="E69" s="82">
        <v>48</v>
      </c>
      <c r="F69" s="83">
        <v>1.99</v>
      </c>
    </row>
    <row r="70" spans="1:6" ht="12.75">
      <c r="A70" s="7" t="s">
        <v>31</v>
      </c>
      <c r="B70" s="80">
        <v>180</v>
      </c>
      <c r="C70" s="80">
        <v>138283801</v>
      </c>
      <c r="D70" s="127">
        <v>768243.338888889</v>
      </c>
      <c r="E70" s="82">
        <v>43</v>
      </c>
      <c r="F70" s="83">
        <v>1.99</v>
      </c>
    </row>
    <row r="71" spans="1:6" ht="12.75">
      <c r="A71" s="7"/>
      <c r="B71" s="80"/>
      <c r="C71" s="80"/>
      <c r="D71" s="102"/>
      <c r="E71" s="82"/>
      <c r="F71" s="83"/>
    </row>
    <row r="72" spans="1:6" ht="12.75">
      <c r="A72" s="29" t="s">
        <v>0</v>
      </c>
      <c r="B72" s="86">
        <f>SUM(B59:B70)</f>
        <v>854</v>
      </c>
      <c r="C72" s="86">
        <f>SUM(C59:C70)</f>
        <v>654712183</v>
      </c>
      <c r="D72" s="100">
        <f>C72/B72</f>
        <v>766641.900468384</v>
      </c>
      <c r="E72" s="88">
        <f>(($C59*E59)+($C60*E60)+($C61*E61)+($C62*E62)+($C63*E63)+($C64*E64)+($C65*E65)+($C66*E66)+($C67*E67)+($C68*E68)+($C69*E69)+($C70*E70))/$C72</f>
        <v>46.924679643543456</v>
      </c>
      <c r="F72" s="89">
        <f>(($C58*F58)+($C59*F59)+($C60*F60)+($C61*F61)+($C62*F62)+($C63*F63)+($C64*F64)+($C65*F65)+($C66*F66)+($C67*F67)+($C68*F68)+($C69*F69)+($C70*F70))/$C72</f>
        <v>2.0290289801893</v>
      </c>
    </row>
    <row r="73" spans="1:6" ht="12.75">
      <c r="A73" s="7"/>
      <c r="B73" s="80"/>
      <c r="C73" s="80"/>
      <c r="D73" s="102"/>
      <c r="E73" s="82"/>
      <c r="F73" s="83"/>
    </row>
    <row r="74" spans="1:6" ht="12.75">
      <c r="A74" s="9" t="s">
        <v>68</v>
      </c>
      <c r="B74" s="80"/>
      <c r="C74" s="80"/>
      <c r="D74" s="102"/>
      <c r="E74" s="82"/>
      <c r="F74" s="83"/>
    </row>
    <row r="75" spans="1:6" ht="12.75">
      <c r="A75" s="7" t="s">
        <v>20</v>
      </c>
      <c r="B75" s="139">
        <v>47</v>
      </c>
      <c r="C75" s="128">
        <v>23134467</v>
      </c>
      <c r="D75" s="128">
        <f>C75/B75</f>
        <v>492222.7021276596</v>
      </c>
      <c r="E75" s="141">
        <v>26</v>
      </c>
      <c r="F75" s="197">
        <v>1.9833333700750486</v>
      </c>
    </row>
    <row r="76" spans="1:6" ht="12.75">
      <c r="A76" s="7" t="s">
        <v>21</v>
      </c>
      <c r="B76" s="128">
        <v>23</v>
      </c>
      <c r="C76" s="188">
        <v>13578504</v>
      </c>
      <c r="D76" s="128">
        <f>C76/B76</f>
        <v>590369.7391304348</v>
      </c>
      <c r="E76" s="183">
        <v>29</v>
      </c>
      <c r="F76" s="130">
        <v>1.9681483077959103</v>
      </c>
    </row>
    <row r="77" spans="1:6" ht="12.75">
      <c r="A77" s="7" t="s">
        <v>22</v>
      </c>
      <c r="B77" s="128">
        <v>69</v>
      </c>
      <c r="C77" s="128">
        <v>39617372</v>
      </c>
      <c r="D77" s="128">
        <f>C77/B77</f>
        <v>574164.8115942029</v>
      </c>
      <c r="E77" s="141">
        <v>29</v>
      </c>
      <c r="F77" s="130">
        <v>2.0109103112644626</v>
      </c>
    </row>
    <row r="78" spans="1:6" ht="12.75">
      <c r="A78" s="7" t="s">
        <v>23</v>
      </c>
      <c r="B78" s="128">
        <v>66</v>
      </c>
      <c r="C78" s="128">
        <v>35491824</v>
      </c>
      <c r="D78" s="128">
        <v>537754.9090909091</v>
      </c>
      <c r="E78" s="141">
        <v>27</v>
      </c>
      <c r="F78" s="130">
        <v>1.9930515512530436</v>
      </c>
    </row>
    <row r="79" spans="1:6" ht="12.75">
      <c r="A79" s="7" t="s">
        <v>24</v>
      </c>
      <c r="B79" s="139">
        <v>48</v>
      </c>
      <c r="C79" s="188">
        <v>30628807</v>
      </c>
      <c r="D79" s="128">
        <v>638100.1458333334</v>
      </c>
      <c r="E79" s="141">
        <v>30</v>
      </c>
      <c r="F79" s="197">
        <v>1.9952161212155601</v>
      </c>
    </row>
    <row r="80" spans="1:6" ht="12.75">
      <c r="A80" s="7" t="s">
        <v>25</v>
      </c>
      <c r="B80" s="181">
        <v>38</v>
      </c>
      <c r="C80" s="181">
        <v>24806922</v>
      </c>
      <c r="D80" s="128">
        <v>652813.7368421053</v>
      </c>
      <c r="E80" s="146">
        <v>30</v>
      </c>
      <c r="F80" s="174">
        <v>2.0268633464482213</v>
      </c>
    </row>
    <row r="81" spans="1:6" ht="12.75">
      <c r="A81" s="7" t="s">
        <v>26</v>
      </c>
      <c r="B81" s="147">
        <v>26</v>
      </c>
      <c r="C81" s="147">
        <v>9906240</v>
      </c>
      <c r="D81" s="128">
        <v>381009.23076923075</v>
      </c>
      <c r="E81" s="82">
        <v>24</v>
      </c>
      <c r="F81" s="199">
        <v>1.948266802540621</v>
      </c>
    </row>
    <row r="82" spans="1:6" ht="12.75">
      <c r="A82" s="7" t="s">
        <v>27</v>
      </c>
      <c r="B82" s="147">
        <v>30</v>
      </c>
      <c r="C82" s="147">
        <v>15973815</v>
      </c>
      <c r="D82" s="128">
        <v>532460.5</v>
      </c>
      <c r="E82" s="82">
        <v>25</v>
      </c>
      <c r="F82" s="199">
        <v>1.9754906176138887</v>
      </c>
    </row>
    <row r="83" spans="1:6" ht="12.75">
      <c r="A83" s="7" t="s">
        <v>28</v>
      </c>
      <c r="B83" s="128">
        <v>70</v>
      </c>
      <c r="C83" s="128">
        <v>43735541</v>
      </c>
      <c r="D83" s="128">
        <v>624793.4428571429</v>
      </c>
      <c r="E83" s="82">
        <v>26</v>
      </c>
      <c r="F83" s="199">
        <v>2.0107946253597273</v>
      </c>
    </row>
    <row r="84" spans="1:6" ht="12.75">
      <c r="A84" s="7" t="s">
        <v>29</v>
      </c>
      <c r="B84" s="139">
        <v>41</v>
      </c>
      <c r="C84" s="140">
        <v>20022846</v>
      </c>
      <c r="D84" s="128">
        <v>488362.0975609756</v>
      </c>
      <c r="E84" s="141">
        <v>29</v>
      </c>
      <c r="F84" s="130">
        <v>2.15677818128352</v>
      </c>
    </row>
    <row r="85" spans="1:6" ht="12.75">
      <c r="A85" s="7" t="s">
        <v>30</v>
      </c>
      <c r="B85" s="139">
        <v>22</v>
      </c>
      <c r="C85" s="140">
        <v>13131489</v>
      </c>
      <c r="D85" s="128">
        <v>596885.8636363636</v>
      </c>
      <c r="E85" s="157">
        <v>30</v>
      </c>
      <c r="F85" s="130">
        <v>2.4063200235708226</v>
      </c>
    </row>
    <row r="86" spans="1:6" ht="12.75">
      <c r="A86" s="7" t="s">
        <v>31</v>
      </c>
      <c r="B86" s="145">
        <v>99</v>
      </c>
      <c r="C86" s="144">
        <v>46199503</v>
      </c>
      <c r="D86" s="128">
        <v>466661.64646464644</v>
      </c>
      <c r="E86" s="146">
        <v>23</v>
      </c>
      <c r="F86" s="174">
        <v>2.3057232241221297</v>
      </c>
    </row>
    <row r="87" spans="1:6" ht="12.75">
      <c r="A87" s="7"/>
      <c r="B87" s="80"/>
      <c r="C87" s="80"/>
      <c r="D87" s="170"/>
      <c r="E87" s="82"/>
      <c r="F87" s="83"/>
    </row>
    <row r="88" spans="1:6" ht="12.75">
      <c r="A88" s="29" t="s">
        <v>0</v>
      </c>
      <c r="B88" s="86">
        <f>SUM(B75:B86)</f>
        <v>579</v>
      </c>
      <c r="C88" s="86">
        <f>SUM(C75:C86)</f>
        <v>316227330</v>
      </c>
      <c r="D88" s="100">
        <f>C88/B88</f>
        <v>546161.1917098445</v>
      </c>
      <c r="E88" s="88">
        <f>(($C75*E75)+($C76*E76)+($C77*E77)+($C78*E78)+($C79*E79)+($C80*E80)+($C81*E81)+($C82*E82)+($C83*E83)+($C84*E84)+($C85*E85)+($C86*E86))/$C88</f>
        <v>27.12271149365869</v>
      </c>
      <c r="F88" s="89">
        <f>(($C75*F75)+($C76*F76)+($C77*F77)+($C78*F78)+($C79*F79)+($C80*F80)+($C81*F81)+($C82*F82)+($C83*F83)+($C84*F84)+($C85*F85)+($C86*F86))/$C88</f>
        <v>2.069742667498094</v>
      </c>
    </row>
    <row r="89" spans="1:6" ht="12.75">
      <c r="A89" s="9"/>
      <c r="B89" s="159"/>
      <c r="C89" s="159"/>
      <c r="D89" s="164"/>
      <c r="E89" s="160"/>
      <c r="F89" s="168"/>
    </row>
    <row r="90" spans="1:6" ht="12.75">
      <c r="A90" s="9" t="s">
        <v>71</v>
      </c>
      <c r="B90" s="159"/>
      <c r="C90" s="159"/>
      <c r="D90" s="97"/>
      <c r="E90" s="160"/>
      <c r="F90" s="169"/>
    </row>
    <row r="91" spans="1:6" ht="12.75">
      <c r="A91" s="7" t="s">
        <v>20</v>
      </c>
      <c r="B91" s="181">
        <v>370</v>
      </c>
      <c r="C91" s="144">
        <v>215744457</v>
      </c>
      <c r="D91" s="97">
        <f>C91/B91</f>
        <v>583093.1270270271</v>
      </c>
      <c r="E91" s="146">
        <v>31</v>
      </c>
      <c r="F91" s="186">
        <v>1.7761062987588134</v>
      </c>
    </row>
    <row r="92" spans="1:6" ht="12.75">
      <c r="A92" s="7" t="s">
        <v>21</v>
      </c>
      <c r="B92" s="128">
        <v>313</v>
      </c>
      <c r="C92" s="140">
        <v>157506676</v>
      </c>
      <c r="D92" s="97">
        <f>C92/B92</f>
        <v>503216.21725239616</v>
      </c>
      <c r="E92" s="141">
        <v>31</v>
      </c>
      <c r="F92" s="198">
        <v>1.8015851556666715</v>
      </c>
    </row>
    <row r="93" spans="1:6" ht="12.75">
      <c r="A93" s="7" t="s">
        <v>22</v>
      </c>
      <c r="B93" s="201">
        <v>815</v>
      </c>
      <c r="C93" s="201">
        <v>341877398</v>
      </c>
      <c r="D93" s="97">
        <f>C93/B93</f>
        <v>419481.4699386503</v>
      </c>
      <c r="E93" s="141">
        <v>34</v>
      </c>
      <c r="F93" s="198">
        <v>1.9186951807501471</v>
      </c>
    </row>
    <row r="94" spans="1:6" ht="12.75">
      <c r="A94" s="7" t="s">
        <v>23</v>
      </c>
      <c r="B94" s="128">
        <v>544</v>
      </c>
      <c r="C94" s="128">
        <v>248786091</v>
      </c>
      <c r="D94" s="204">
        <v>457327.3731617647</v>
      </c>
      <c r="E94" s="141">
        <v>32</v>
      </c>
      <c r="F94" s="198">
        <v>1.8277954053709538</v>
      </c>
    </row>
    <row r="95" spans="1:6" ht="12.75">
      <c r="A95" s="7" t="s">
        <v>24</v>
      </c>
      <c r="B95" s="128">
        <v>429</v>
      </c>
      <c r="C95" s="188">
        <v>382301487</v>
      </c>
      <c r="D95" s="204">
        <v>891145.6573426573</v>
      </c>
      <c r="E95" s="141">
        <v>32</v>
      </c>
      <c r="F95" s="198">
        <v>1.5861547801146796</v>
      </c>
    </row>
    <row r="96" spans="1:6" ht="12.75">
      <c r="A96" s="7" t="s">
        <v>25</v>
      </c>
      <c r="B96" s="128">
        <v>438</v>
      </c>
      <c r="C96" s="188">
        <v>350762153</v>
      </c>
      <c r="D96" s="204">
        <v>800826.8333333334</v>
      </c>
      <c r="E96" s="141">
        <v>29</v>
      </c>
      <c r="F96" s="198">
        <v>1.5953554698359946</v>
      </c>
    </row>
    <row r="97" spans="1:6" ht="12.75">
      <c r="A97" s="7" t="s">
        <v>26</v>
      </c>
      <c r="B97" s="53">
        <v>476</v>
      </c>
      <c r="C97" s="53">
        <v>192053997</v>
      </c>
      <c r="D97" s="204">
        <v>403474.78361344535</v>
      </c>
      <c r="E97" s="220">
        <v>33</v>
      </c>
      <c r="F97" s="221">
        <v>1.920015584210934</v>
      </c>
    </row>
    <row r="98" spans="1:6" ht="12.75">
      <c r="A98" s="7" t="s">
        <v>27</v>
      </c>
      <c r="B98" s="128">
        <v>384</v>
      </c>
      <c r="C98" s="188">
        <v>148059029</v>
      </c>
      <c r="D98" s="204">
        <v>385570.3880208333</v>
      </c>
      <c r="E98" s="141">
        <v>33</v>
      </c>
      <c r="F98" s="130">
        <v>1.9403301733121592</v>
      </c>
    </row>
    <row r="99" spans="1:6" ht="12.75">
      <c r="A99" s="7" t="s">
        <v>28</v>
      </c>
      <c r="B99" s="53">
        <v>548</v>
      </c>
      <c r="C99" s="53">
        <v>207255550</v>
      </c>
      <c r="D99" s="204">
        <v>378203.5583941606</v>
      </c>
      <c r="E99" s="220">
        <v>33</v>
      </c>
      <c r="F99" s="221">
        <v>1.9428796688436087</v>
      </c>
    </row>
    <row r="100" spans="1:6" ht="12.75">
      <c r="A100" s="7" t="s">
        <v>29</v>
      </c>
      <c r="B100" s="53">
        <v>1078</v>
      </c>
      <c r="C100" s="53">
        <v>667432956</v>
      </c>
      <c r="D100" s="204">
        <v>619140.0333951763</v>
      </c>
      <c r="E100" s="220">
        <v>47</v>
      </c>
      <c r="F100" s="221">
        <v>2.0521336229911906</v>
      </c>
    </row>
    <row r="101" spans="1:6" ht="12.75">
      <c r="A101" s="7" t="s">
        <v>30</v>
      </c>
      <c r="B101" s="128">
        <v>1146</v>
      </c>
      <c r="C101" s="140">
        <v>1177726470</v>
      </c>
      <c r="D101" s="204">
        <v>1027684.5287958115</v>
      </c>
      <c r="E101" s="141">
        <v>51</v>
      </c>
      <c r="F101" s="130">
        <v>1.9856813023400925</v>
      </c>
    </row>
    <row r="102" spans="1:6" ht="12.75">
      <c r="A102" s="7" t="s">
        <v>31</v>
      </c>
      <c r="B102" s="128">
        <v>1504</v>
      </c>
      <c r="C102" s="140">
        <v>1667011203</v>
      </c>
      <c r="D102" s="204">
        <v>1108385.1083776595</v>
      </c>
      <c r="E102" s="141">
        <v>52</v>
      </c>
      <c r="F102" s="130">
        <v>1.9847458940562381</v>
      </c>
    </row>
    <row r="103" spans="1:6" ht="12.75">
      <c r="A103" s="7"/>
      <c r="B103" s="159"/>
      <c r="C103" s="159"/>
      <c r="D103" s="167"/>
      <c r="E103" s="160"/>
      <c r="F103" s="161"/>
    </row>
    <row r="104" spans="1:6" ht="12.75">
      <c r="A104" s="29" t="s">
        <v>0</v>
      </c>
      <c r="B104" s="86">
        <f>SUM(B91:B102)</f>
        <v>8045</v>
      </c>
      <c r="C104" s="86">
        <f>SUM(C91:C102)</f>
        <v>5756517467</v>
      </c>
      <c r="D104" s="100">
        <f>C104/B104</f>
        <v>715539.772156619</v>
      </c>
      <c r="E104" s="88">
        <f>(($C91*E91)+($C92*E92)+($C93*E93)+($C94*E94)+($C95*E95)+($C96*E96)+($C97*E97)+($C98*E98)+($C99*E99)+($C100*E100)+($C101*E101)+($C102*E102))/$C104</f>
        <v>43.384332191413115</v>
      </c>
      <c r="F104" s="89">
        <f>(($C91*F91)+($C92*F92)+($C93*F93)+($C94*F94)+($C95*F95)+($C96*F96)+($C97*F97)+($C98*F98)+($C99*F99)+($C100*F100)+($C101*F101)+($C102*F102))/$C104</f>
        <v>1.9142063628519865</v>
      </c>
    </row>
    <row r="105" spans="1:6" ht="12.75">
      <c r="A105" s="9"/>
      <c r="B105" s="159"/>
      <c r="C105" s="159"/>
      <c r="D105" s="165"/>
      <c r="E105" s="160"/>
      <c r="F105" s="161"/>
    </row>
    <row r="106" spans="1:6" ht="12.75">
      <c r="A106" s="9" t="s">
        <v>73</v>
      </c>
      <c r="B106" s="159"/>
      <c r="C106" s="159"/>
      <c r="D106" s="165"/>
      <c r="E106" s="160"/>
      <c r="F106" s="161"/>
    </row>
    <row r="107" spans="1:6" ht="12.75">
      <c r="A107" s="7" t="s">
        <v>20</v>
      </c>
      <c r="B107" s="139">
        <v>206</v>
      </c>
      <c r="C107" s="140">
        <v>109292494</v>
      </c>
      <c r="D107" s="205">
        <f>C107/B107</f>
        <v>530546.0873786408</v>
      </c>
      <c r="E107" s="141">
        <v>52</v>
      </c>
      <c r="F107" s="130">
        <v>1.9750397603700032</v>
      </c>
    </row>
    <row r="108" spans="1:6" ht="12.75">
      <c r="A108" s="7" t="s">
        <v>21</v>
      </c>
      <c r="B108" s="128">
        <v>147</v>
      </c>
      <c r="C108" s="188">
        <v>72654720</v>
      </c>
      <c r="D108" s="205">
        <f>C108/B108</f>
        <v>494249.79591836734</v>
      </c>
      <c r="E108" s="183">
        <v>52</v>
      </c>
      <c r="F108" s="130">
        <v>1.9742894391444905</v>
      </c>
    </row>
    <row r="109" spans="1:6" ht="12.75">
      <c r="A109" s="7" t="s">
        <v>22</v>
      </c>
      <c r="B109" s="128">
        <v>335</v>
      </c>
      <c r="C109" s="128">
        <v>193446323</v>
      </c>
      <c r="D109" s="205">
        <f>C109/B109</f>
        <v>577451.7104477612</v>
      </c>
      <c r="E109" s="141">
        <v>53</v>
      </c>
      <c r="F109" s="198">
        <v>1.9726125433772137</v>
      </c>
    </row>
    <row r="110" spans="1:6" ht="12.75">
      <c r="A110" s="7" t="s">
        <v>23</v>
      </c>
      <c r="B110" s="128">
        <v>127</v>
      </c>
      <c r="C110" s="128">
        <v>74421860</v>
      </c>
      <c r="D110" s="205">
        <v>585998.8976377953</v>
      </c>
      <c r="E110" s="141">
        <v>50</v>
      </c>
      <c r="F110" s="198">
        <v>1.9695728937707282</v>
      </c>
    </row>
    <row r="111" spans="1:6" ht="12.75">
      <c r="A111" s="7" t="s">
        <v>24</v>
      </c>
      <c r="B111" s="128">
        <v>76</v>
      </c>
      <c r="C111" s="188">
        <v>39821111</v>
      </c>
      <c r="D111" s="205">
        <v>523961.9868421053</v>
      </c>
      <c r="E111" s="141">
        <v>51</v>
      </c>
      <c r="F111" s="198">
        <v>1.9646327863629922</v>
      </c>
    </row>
    <row r="112" spans="1:6" ht="12.75">
      <c r="A112" s="7" t="s">
        <v>25</v>
      </c>
      <c r="B112" s="128">
        <v>116</v>
      </c>
      <c r="C112" s="128">
        <v>66347673</v>
      </c>
      <c r="D112" s="205">
        <v>571962.698275862</v>
      </c>
      <c r="E112" s="141">
        <v>50</v>
      </c>
      <c r="F112" s="198">
        <v>1.973373205417468</v>
      </c>
    </row>
    <row r="113" spans="1:6" ht="12.75">
      <c r="A113" s="7" t="s">
        <v>26</v>
      </c>
      <c r="B113" s="128">
        <v>136</v>
      </c>
      <c r="C113" s="128">
        <v>78699702</v>
      </c>
      <c r="D113" s="205">
        <v>578674.2794117647</v>
      </c>
      <c r="E113" s="141">
        <v>50</v>
      </c>
      <c r="F113" s="130">
        <v>1.98</v>
      </c>
    </row>
    <row r="114" spans="1:6" ht="12.75">
      <c r="A114" s="7" t="s">
        <v>27</v>
      </c>
      <c r="B114" s="128">
        <v>124</v>
      </c>
      <c r="C114" s="128">
        <v>77223353</v>
      </c>
      <c r="D114" s="205">
        <v>622768.9758064516</v>
      </c>
      <c r="E114" s="222">
        <v>51</v>
      </c>
      <c r="F114" s="130">
        <v>1.964071106573163</v>
      </c>
    </row>
    <row r="115" spans="1:6" ht="12.75">
      <c r="A115" s="7" t="s">
        <v>28</v>
      </c>
      <c r="B115" s="128">
        <v>122</v>
      </c>
      <c r="C115" s="128">
        <v>83033752</v>
      </c>
      <c r="D115" s="205">
        <v>680604.524590164</v>
      </c>
      <c r="E115" s="223">
        <v>54</v>
      </c>
      <c r="F115" s="130">
        <v>1.9642680089898865</v>
      </c>
    </row>
    <row r="116" spans="1:6" ht="12.75">
      <c r="A116" s="7" t="s">
        <v>29</v>
      </c>
      <c r="B116" s="128">
        <v>137</v>
      </c>
      <c r="C116" s="128">
        <v>77376576</v>
      </c>
      <c r="D116" s="205">
        <v>564792.5255474453</v>
      </c>
      <c r="E116" s="223">
        <v>51</v>
      </c>
      <c r="F116" s="184">
        <v>1.9742967804623457</v>
      </c>
    </row>
    <row r="117" spans="1:6" ht="12.75">
      <c r="A117" s="7" t="s">
        <v>30</v>
      </c>
      <c r="B117" s="128">
        <v>222</v>
      </c>
      <c r="C117" s="128">
        <v>113878444</v>
      </c>
      <c r="D117" s="205">
        <v>512965.96396396396</v>
      </c>
      <c r="E117" s="222">
        <v>53</v>
      </c>
      <c r="F117" s="130">
        <v>1.977292598061842</v>
      </c>
    </row>
    <row r="118" spans="1:6" ht="12.75">
      <c r="A118" s="7" t="s">
        <v>31</v>
      </c>
      <c r="B118" s="80">
        <v>784</v>
      </c>
      <c r="C118" s="80">
        <v>404236005</v>
      </c>
      <c r="D118" s="205">
        <v>515607.1492346939</v>
      </c>
      <c r="E118" s="82">
        <v>53</v>
      </c>
      <c r="F118" s="83">
        <v>1.9735507595371173</v>
      </c>
    </row>
    <row r="119" spans="1:6" ht="12.75">
      <c r="A119" s="9"/>
      <c r="B119" s="159"/>
      <c r="C119" s="159"/>
      <c r="D119" s="206"/>
      <c r="E119" s="160"/>
      <c r="F119" s="161"/>
    </row>
    <row r="120" spans="1:6" ht="12.75">
      <c r="A120" s="29" t="s">
        <v>0</v>
      </c>
      <c r="B120" s="86">
        <f>SUM(B107:B119)</f>
        <v>2532</v>
      </c>
      <c r="C120" s="86">
        <f>SUM(C107:C119)</f>
        <v>1390432013</v>
      </c>
      <c r="D120" s="207">
        <f>C120/B120</f>
        <v>549143.7650078989</v>
      </c>
      <c r="E120" s="88">
        <f>(($C107*E107)+($C108*E108)+($C109*E109)+($C110*E110)+($C111*E111)+($C112*E112)+($C113*E113)+($C114*E114)+($C115*E115)+($C116*E116)+($C117*E117)+($C118*E118))/$C120</f>
        <v>52.1756783242303</v>
      </c>
      <c r="F120" s="89">
        <f>(($C107*F107)+($C108*F108)+($C109*F109)+($C110*F110)+($C111*F111)+($C112*F112)+($C113*F113)+($C114*F114)+($C115*F115)+($C116*F116)+($C117*F117)+($C118*F118))/$C120</f>
        <v>1.972731249521367</v>
      </c>
    </row>
    <row r="121" spans="1:6" ht="12.75">
      <c r="A121" s="32"/>
      <c r="B121" s="90"/>
      <c r="C121" s="90"/>
      <c r="D121" s="101"/>
      <c r="E121" s="91"/>
      <c r="F121" s="92"/>
    </row>
    <row r="122" spans="1:6" ht="12.75">
      <c r="A122" s="9" t="s">
        <v>89</v>
      </c>
      <c r="B122" s="80"/>
      <c r="C122" s="80"/>
      <c r="D122" s="102"/>
      <c r="E122" s="82"/>
      <c r="F122" s="83"/>
    </row>
    <row r="123" spans="1:6" ht="12.75">
      <c r="A123" s="7" t="s">
        <v>20</v>
      </c>
      <c r="B123" s="139">
        <v>178</v>
      </c>
      <c r="C123" s="128">
        <v>148213067</v>
      </c>
      <c r="D123" s="98">
        <f>C123/B123</f>
        <v>832657.6797752809</v>
      </c>
      <c r="E123" s="141">
        <v>41</v>
      </c>
      <c r="F123" s="197">
        <v>1.9333097694415837</v>
      </c>
    </row>
    <row r="124" spans="1:6" ht="12.75">
      <c r="A124" s="7" t="s">
        <v>21</v>
      </c>
      <c r="B124" s="128">
        <v>128</v>
      </c>
      <c r="C124" s="188">
        <v>98914510</v>
      </c>
      <c r="D124" s="127">
        <f>C124/B124</f>
        <v>772769.609375</v>
      </c>
      <c r="E124" s="183">
        <v>39</v>
      </c>
      <c r="F124" s="130">
        <v>1.9091190177255086</v>
      </c>
    </row>
    <row r="125" spans="1:6" ht="12.75">
      <c r="A125" s="7" t="s">
        <v>22</v>
      </c>
      <c r="B125" s="128">
        <v>425</v>
      </c>
      <c r="C125" s="128">
        <v>451236046</v>
      </c>
      <c r="D125" s="127">
        <f>C125/B125</f>
        <v>1061731.8729411764</v>
      </c>
      <c r="E125" s="141">
        <v>46</v>
      </c>
      <c r="F125" s="130">
        <v>1.8742432536296092</v>
      </c>
    </row>
    <row r="126" spans="1:6" ht="12.75">
      <c r="A126" s="7" t="s">
        <v>23</v>
      </c>
      <c r="B126" s="128">
        <v>364</v>
      </c>
      <c r="C126" s="128">
        <v>433700275</v>
      </c>
      <c r="D126" s="127">
        <v>1191484.271978022</v>
      </c>
      <c r="E126" s="141">
        <v>44</v>
      </c>
      <c r="F126" s="130">
        <v>1.8317899765684953</v>
      </c>
    </row>
    <row r="127" spans="1:6" ht="12.75">
      <c r="A127" s="7" t="s">
        <v>24</v>
      </c>
      <c r="B127" s="128">
        <v>165</v>
      </c>
      <c r="C127" s="188">
        <v>159037741</v>
      </c>
      <c r="D127" s="99">
        <v>963865.0969696969</v>
      </c>
      <c r="E127" s="141">
        <v>44</v>
      </c>
      <c r="F127" s="197">
        <v>1.8749295956108933</v>
      </c>
    </row>
    <row r="128" spans="1:6" ht="12.75">
      <c r="A128" s="7" t="s">
        <v>25</v>
      </c>
      <c r="B128" s="181">
        <v>140</v>
      </c>
      <c r="C128" s="181">
        <v>147877750</v>
      </c>
      <c r="D128" s="99">
        <v>1056269.642857143</v>
      </c>
      <c r="E128" s="146">
        <v>44</v>
      </c>
      <c r="F128" s="174">
        <v>1.885036135524107</v>
      </c>
    </row>
    <row r="129" spans="1:6" ht="12.75">
      <c r="A129" s="7" t="s">
        <v>26</v>
      </c>
      <c r="B129" s="80">
        <v>138</v>
      </c>
      <c r="C129" s="80">
        <v>144786829</v>
      </c>
      <c r="D129" s="99">
        <v>1049179.920289855</v>
      </c>
      <c r="E129" s="82">
        <v>44</v>
      </c>
      <c r="F129" s="83">
        <v>1.8796923728469805</v>
      </c>
    </row>
    <row r="130" spans="1:6" ht="12.75">
      <c r="A130" s="7" t="s">
        <v>27</v>
      </c>
      <c r="B130" s="181">
        <v>303</v>
      </c>
      <c r="C130" s="181">
        <v>304813142</v>
      </c>
      <c r="D130" s="99">
        <v>1005983.9669966997</v>
      </c>
      <c r="E130" s="82">
        <v>45</v>
      </c>
      <c r="F130" s="83">
        <v>2.066583825640956</v>
      </c>
    </row>
    <row r="131" spans="1:6" ht="12.75">
      <c r="A131" s="7" t="s">
        <v>28</v>
      </c>
      <c r="B131" s="139">
        <v>305</v>
      </c>
      <c r="C131" s="140">
        <v>276592205</v>
      </c>
      <c r="D131" s="99">
        <v>906859.6885245901</v>
      </c>
      <c r="E131" s="141">
        <v>45</v>
      </c>
      <c r="F131" s="130">
        <v>2.128333794294745</v>
      </c>
    </row>
    <row r="132" spans="1:6" ht="12.75">
      <c r="A132" s="149" t="s">
        <v>29</v>
      </c>
      <c r="B132" s="177">
        <v>167</v>
      </c>
      <c r="C132" s="136">
        <v>162235472</v>
      </c>
      <c r="D132" s="99">
        <v>971469.8922155688</v>
      </c>
      <c r="E132" s="82">
        <v>42</v>
      </c>
      <c r="F132" s="83">
        <v>2.1158618241638303</v>
      </c>
    </row>
    <row r="133" spans="1:6" ht="12.75">
      <c r="A133" s="149" t="s">
        <v>30</v>
      </c>
      <c r="B133" s="176">
        <v>509</v>
      </c>
      <c r="C133" s="158">
        <v>433034708</v>
      </c>
      <c r="D133" s="99">
        <v>850755.8113948919</v>
      </c>
      <c r="E133" s="146">
        <v>44</v>
      </c>
      <c r="F133" s="174">
        <v>2.125172668053204</v>
      </c>
    </row>
    <row r="134" spans="1:6" ht="12.75">
      <c r="A134" s="149" t="s">
        <v>31</v>
      </c>
      <c r="B134" s="128">
        <v>424</v>
      </c>
      <c r="C134" s="128">
        <v>374441365</v>
      </c>
      <c r="D134" s="99">
        <v>883116.4268867924</v>
      </c>
      <c r="E134" s="141">
        <v>44</v>
      </c>
      <c r="F134" s="198">
        <v>2.120792766899565</v>
      </c>
    </row>
    <row r="135" spans="1:6" ht="12.75">
      <c r="A135" s="7"/>
      <c r="B135" s="80"/>
      <c r="C135" s="80"/>
      <c r="D135" s="99"/>
      <c r="E135" s="82"/>
      <c r="F135" s="85"/>
    </row>
    <row r="136" spans="1:6" ht="12.75">
      <c r="A136" s="29" t="s">
        <v>0</v>
      </c>
      <c r="B136" s="86">
        <f>SUM(B123:B135)</f>
        <v>3246</v>
      </c>
      <c r="C136" s="86">
        <f>SUM(C123:C135)</f>
        <v>3134883110</v>
      </c>
      <c r="D136" s="100">
        <f>C136/B136</f>
        <v>965768.056069008</v>
      </c>
      <c r="E136" s="88">
        <f>(($C123*E123)+($C124*E124)+($C125*E125)+($C126*E126)+($C127*E127)+($C128*E128)+($C129*E129)+($C130*E130)+($C131*E131)+($C132*E132)+($C133*E133)+($C134*E134))/$C136</f>
        <v>44.0702401768339</v>
      </c>
      <c r="F136" s="89">
        <f>(($C123*F123)+($C124*F124)+($C125*F125)+($C126*F126)+($C127*F127)+($C128*F128)+($C129*F129)+($C130*F130)+($C131*F131)+($C132*F132)+($C133*F133)+($C134*F134))/$C136</f>
        <v>1.990793779347645</v>
      </c>
    </row>
    <row r="137" spans="1:6" ht="12.75">
      <c r="A137" s="9"/>
      <c r="B137" s="159"/>
      <c r="C137" s="159"/>
      <c r="D137" s="164"/>
      <c r="E137" s="160"/>
      <c r="F137" s="161"/>
    </row>
    <row r="138" spans="1:6" ht="12.75">
      <c r="A138" s="9" t="s">
        <v>76</v>
      </c>
      <c r="B138" s="159"/>
      <c r="C138" s="159"/>
      <c r="D138" s="165"/>
      <c r="E138" s="160"/>
      <c r="F138" s="161"/>
    </row>
    <row r="139" spans="1:6" ht="12.75">
      <c r="A139" s="7" t="s">
        <v>20</v>
      </c>
      <c r="B139" s="53">
        <v>1</v>
      </c>
      <c r="C139" s="53">
        <v>102382</v>
      </c>
      <c r="D139" s="99">
        <f>C139/B139</f>
        <v>102382</v>
      </c>
      <c r="E139" s="214">
        <v>12</v>
      </c>
      <c r="F139" s="25">
        <v>1.92</v>
      </c>
    </row>
    <row r="140" spans="1:6" ht="12.75">
      <c r="A140" s="7" t="s">
        <v>21</v>
      </c>
      <c r="B140" s="139">
        <v>0</v>
      </c>
      <c r="C140" s="128">
        <v>0</v>
      </c>
      <c r="D140" s="99">
        <v>0</v>
      </c>
      <c r="E140" s="157">
        <v>0</v>
      </c>
      <c r="F140" s="130">
        <v>0</v>
      </c>
    </row>
    <row r="141" spans="1:6" ht="12.75">
      <c r="A141" s="7" t="s">
        <v>22</v>
      </c>
      <c r="B141" s="128">
        <v>0</v>
      </c>
      <c r="C141" s="128">
        <v>0</v>
      </c>
      <c r="D141" s="99">
        <v>0</v>
      </c>
      <c r="E141" s="141">
        <v>0</v>
      </c>
      <c r="F141" s="130">
        <v>0</v>
      </c>
    </row>
    <row r="142" spans="1:6" ht="12.75">
      <c r="A142" s="7" t="s">
        <v>23</v>
      </c>
      <c r="B142" s="211">
        <v>0</v>
      </c>
      <c r="C142" s="211">
        <v>0</v>
      </c>
      <c r="D142" s="99">
        <v>0</v>
      </c>
      <c r="E142" s="212">
        <v>0</v>
      </c>
      <c r="F142" s="213">
        <v>0</v>
      </c>
    </row>
    <row r="143" spans="1:6" ht="12.75">
      <c r="A143" s="7" t="s">
        <v>24</v>
      </c>
      <c r="B143" s="18">
        <v>0</v>
      </c>
      <c r="C143" s="18">
        <v>0</v>
      </c>
      <c r="D143" s="204">
        <v>0</v>
      </c>
      <c r="E143" s="212">
        <v>0</v>
      </c>
      <c r="F143" s="213">
        <v>0</v>
      </c>
    </row>
    <row r="144" spans="1:6" ht="12.75">
      <c r="A144" s="7" t="s">
        <v>25</v>
      </c>
      <c r="B144" s="18">
        <v>1</v>
      </c>
      <c r="C144" s="18">
        <v>102227</v>
      </c>
      <c r="D144" s="99">
        <f>C144/B144</f>
        <v>102227</v>
      </c>
      <c r="E144" s="212">
        <v>12</v>
      </c>
      <c r="F144" s="213">
        <v>1.92</v>
      </c>
    </row>
    <row r="145" spans="1:6" ht="12.75">
      <c r="A145" s="7" t="s">
        <v>26</v>
      </c>
      <c r="B145" s="18">
        <v>0</v>
      </c>
      <c r="C145" s="18">
        <v>0</v>
      </c>
      <c r="D145" s="99">
        <v>0</v>
      </c>
      <c r="E145" s="212">
        <v>0</v>
      </c>
      <c r="F145" s="213">
        <v>0</v>
      </c>
    </row>
    <row r="146" spans="1:6" ht="12.75">
      <c r="A146" s="7" t="s">
        <v>27</v>
      </c>
      <c r="B146" s="18">
        <v>0</v>
      </c>
      <c r="C146" s="18">
        <v>0</v>
      </c>
      <c r="D146" s="99">
        <v>0</v>
      </c>
      <c r="E146" s="212">
        <v>0</v>
      </c>
      <c r="F146" s="213">
        <v>0</v>
      </c>
    </row>
    <row r="147" spans="1:6" ht="12.75">
      <c r="A147" s="7" t="s">
        <v>28</v>
      </c>
      <c r="B147" s="18">
        <v>0</v>
      </c>
      <c r="C147" s="18">
        <v>0</v>
      </c>
      <c r="D147" s="204">
        <v>0</v>
      </c>
      <c r="E147" s="212">
        <v>0</v>
      </c>
      <c r="F147" s="213">
        <v>0</v>
      </c>
    </row>
    <row r="148" spans="1:6" ht="12.75">
      <c r="A148" s="7" t="s">
        <v>29</v>
      </c>
      <c r="B148" s="18">
        <v>0</v>
      </c>
      <c r="C148" s="18">
        <v>0</v>
      </c>
      <c r="D148" s="204">
        <v>0</v>
      </c>
      <c r="E148" s="212">
        <v>0</v>
      </c>
      <c r="F148" s="213">
        <v>0</v>
      </c>
    </row>
    <row r="149" spans="1:6" ht="12.75">
      <c r="A149" s="7" t="s">
        <v>30</v>
      </c>
      <c r="B149" s="18">
        <v>0</v>
      </c>
      <c r="C149" s="18">
        <v>0</v>
      </c>
      <c r="D149" s="204">
        <v>0</v>
      </c>
      <c r="E149" s="212">
        <v>0</v>
      </c>
      <c r="F149" s="213">
        <v>0</v>
      </c>
    </row>
    <row r="150" spans="1:6" ht="12.75">
      <c r="A150" s="7" t="s">
        <v>31</v>
      </c>
      <c r="B150" s="18">
        <v>1</v>
      </c>
      <c r="C150" s="18">
        <v>203441</v>
      </c>
      <c r="D150" s="204">
        <v>203441</v>
      </c>
      <c r="E150" s="212">
        <v>36</v>
      </c>
      <c r="F150" s="213">
        <v>1.92</v>
      </c>
    </row>
    <row r="151" spans="1:6" ht="12.75">
      <c r="A151" s="9"/>
      <c r="B151" s="159"/>
      <c r="C151" s="159"/>
      <c r="D151" s="165"/>
      <c r="E151" s="161"/>
      <c r="F151" s="161"/>
    </row>
    <row r="152" spans="1:6" ht="12.75">
      <c r="A152" s="29" t="s">
        <v>0</v>
      </c>
      <c r="B152" s="86">
        <f>SUM(B139:B151)</f>
        <v>3</v>
      </c>
      <c r="C152" s="86">
        <f>SUM(C139:C151)</f>
        <v>408050</v>
      </c>
      <c r="D152" s="100">
        <f>C152/B152</f>
        <v>136016.66666666666</v>
      </c>
      <c r="E152" s="88">
        <f>(($C139*E139)+($C140*E140)+($C141*E141)+($C142*E142)+($C143*E143)+($C144*E144)+($C145*E145)+($C146*E146)+($C147*E147)+($C148*E148)+($C149*E149)+($C150*E150))/$C152</f>
        <v>23.96565126822693</v>
      </c>
      <c r="F152" s="89">
        <f>(($C139*F139)+($C140*F140)+($C141*F141)+($C142*F142)+($C143*F143)+($C144*F144)+($C145*F145)+($C146*F146)+($C147*F147)+($C148*F148)+($C149*F149)+($C150*F150))/$C152</f>
        <v>1.92</v>
      </c>
    </row>
    <row r="153" spans="1:6" ht="12.75">
      <c r="A153" s="236"/>
      <c r="B153" s="237"/>
      <c r="C153" s="237"/>
      <c r="D153" s="164"/>
      <c r="E153" s="226"/>
      <c r="F153" s="168"/>
    </row>
    <row r="154" spans="1:6" ht="12.75">
      <c r="A154" s="240" t="s">
        <v>86</v>
      </c>
      <c r="B154" s="241"/>
      <c r="C154" s="241"/>
      <c r="D154" s="165"/>
      <c r="E154" s="242"/>
      <c r="F154" s="169"/>
    </row>
    <row r="155" spans="1:6" ht="12.75">
      <c r="A155" s="7" t="s">
        <v>20</v>
      </c>
      <c r="B155" s="201">
        <v>447</v>
      </c>
      <c r="C155" s="224">
        <v>458529030</v>
      </c>
      <c r="D155" s="99">
        <f>C155/B155</f>
        <v>1025792.0134228187</v>
      </c>
      <c r="E155" s="183">
        <v>57</v>
      </c>
      <c r="F155" s="130">
        <v>1.92</v>
      </c>
    </row>
    <row r="156" spans="1:6" ht="12.75">
      <c r="A156" s="7" t="s">
        <v>21</v>
      </c>
      <c r="B156" s="128">
        <v>232</v>
      </c>
      <c r="C156" s="188">
        <v>202260443</v>
      </c>
      <c r="D156" s="99">
        <f>C156/B156</f>
        <v>871812.2543103448</v>
      </c>
      <c r="E156" s="183">
        <v>55</v>
      </c>
      <c r="F156" s="130">
        <v>1.92</v>
      </c>
    </row>
    <row r="157" spans="1:6" ht="12.75">
      <c r="A157" s="7" t="s">
        <v>22</v>
      </c>
      <c r="B157" s="201">
        <v>158</v>
      </c>
      <c r="C157" s="201">
        <v>135586381</v>
      </c>
      <c r="D157" s="99">
        <f>C157/B157</f>
        <v>858141.6518987342</v>
      </c>
      <c r="E157" s="141">
        <v>55</v>
      </c>
      <c r="F157" s="198">
        <v>1.92</v>
      </c>
    </row>
    <row r="158" spans="1:6" ht="12.75">
      <c r="A158" s="7" t="s">
        <v>23</v>
      </c>
      <c r="B158" s="209">
        <v>438</v>
      </c>
      <c r="C158" s="128">
        <v>371549757</v>
      </c>
      <c r="D158" s="99">
        <v>848287.1164383561</v>
      </c>
      <c r="E158" s="210">
        <v>56</v>
      </c>
      <c r="F158" s="130">
        <v>1.92</v>
      </c>
    </row>
    <row r="159" spans="1:6" ht="12.75">
      <c r="A159" s="7" t="s">
        <v>24</v>
      </c>
      <c r="B159" s="128">
        <v>97</v>
      </c>
      <c r="C159" s="128">
        <v>57299700</v>
      </c>
      <c r="D159" s="99">
        <v>590718.5567010309</v>
      </c>
      <c r="E159" s="216">
        <v>54</v>
      </c>
      <c r="F159" s="184">
        <v>1.92</v>
      </c>
    </row>
    <row r="160" spans="1:6" ht="12.75">
      <c r="A160" s="7" t="s">
        <v>25</v>
      </c>
      <c r="B160" s="201">
        <v>218</v>
      </c>
      <c r="C160" s="201">
        <v>133742914</v>
      </c>
      <c r="D160" s="99">
        <v>613499.6055045872</v>
      </c>
      <c r="E160" s="141">
        <v>55</v>
      </c>
      <c r="F160" s="198">
        <v>1.92</v>
      </c>
    </row>
    <row r="161" spans="1:6" ht="12.75">
      <c r="A161" s="7" t="s">
        <v>26</v>
      </c>
      <c r="B161" s="80">
        <v>177</v>
      </c>
      <c r="C161" s="80">
        <v>108359863</v>
      </c>
      <c r="D161" s="99">
        <v>612202.615819209</v>
      </c>
      <c r="E161" s="82">
        <v>53</v>
      </c>
      <c r="F161" s="83">
        <v>2.0115633922497667</v>
      </c>
    </row>
    <row r="162" spans="1:6" ht="12.75">
      <c r="A162" s="7" t="s">
        <v>27</v>
      </c>
      <c r="B162" s="80">
        <v>344</v>
      </c>
      <c r="C162" s="80">
        <v>272666405</v>
      </c>
      <c r="D162" s="99">
        <v>792634.898255814</v>
      </c>
      <c r="E162" s="82">
        <v>56</v>
      </c>
      <c r="F162" s="83">
        <v>2.2</v>
      </c>
    </row>
    <row r="163" spans="1:6" ht="12.75">
      <c r="A163" s="7" t="s">
        <v>28</v>
      </c>
      <c r="B163" s="145">
        <v>537</v>
      </c>
      <c r="C163" s="144">
        <v>326429418</v>
      </c>
      <c r="D163" s="99">
        <v>607876.0111731844</v>
      </c>
      <c r="E163" s="146">
        <v>55</v>
      </c>
      <c r="F163" s="186">
        <v>2.2</v>
      </c>
    </row>
    <row r="164" spans="1:6" ht="12.75">
      <c r="A164" s="7" t="s">
        <v>29</v>
      </c>
      <c r="B164" s="80">
        <v>213</v>
      </c>
      <c r="C164" s="80">
        <v>128493454</v>
      </c>
      <c r="D164" s="99">
        <v>603255.6525821596</v>
      </c>
      <c r="E164" s="82">
        <v>55</v>
      </c>
      <c r="F164" s="83">
        <v>2.2</v>
      </c>
    </row>
    <row r="165" spans="1:6" ht="12.75">
      <c r="A165" s="7" t="s">
        <v>30</v>
      </c>
      <c r="B165" s="139">
        <v>194</v>
      </c>
      <c r="C165" s="140">
        <v>145397412</v>
      </c>
      <c r="D165" s="99">
        <v>749471.1958762887</v>
      </c>
      <c r="E165" s="141">
        <v>57</v>
      </c>
      <c r="F165" s="130">
        <v>2.2</v>
      </c>
    </row>
    <row r="166" spans="1:6" ht="12.75">
      <c r="A166" s="7" t="s">
        <v>31</v>
      </c>
      <c r="B166" s="128">
        <v>515</v>
      </c>
      <c r="C166" s="140">
        <v>372681948</v>
      </c>
      <c r="D166" s="99">
        <v>723654.267961165</v>
      </c>
      <c r="E166" s="141">
        <v>55</v>
      </c>
      <c r="F166" s="183">
        <v>2.2</v>
      </c>
    </row>
    <row r="167" spans="1:6" ht="12.75">
      <c r="A167" s="250"/>
      <c r="B167" s="251"/>
      <c r="C167" s="251"/>
      <c r="D167" s="252"/>
      <c r="E167" s="84"/>
      <c r="F167" s="249"/>
    </row>
    <row r="168" spans="1:6" ht="12.75">
      <c r="A168" s="29" t="s">
        <v>0</v>
      </c>
      <c r="B168" s="86">
        <f>SUM(B155:B166)</f>
        <v>3570</v>
      </c>
      <c r="C168" s="86">
        <f>SUM(C155:C166)</f>
        <v>2712996725</v>
      </c>
      <c r="D168" s="100">
        <f>C168/B168</f>
        <v>759943.0602240897</v>
      </c>
      <c r="E168" s="88">
        <f>(($C155*E155)+($C156*E156)+($C157*E157)+($C158*E158)+($C159*E159)+($C160*E160)+($C161*E161)+($C162*E162)+($C163*E163)+($C164*E164)+($C165*E165)+($C166*E166))/$C168</f>
        <v>55.581662928472575</v>
      </c>
      <c r="F168" s="89">
        <f>(($C155*F155)+($C156*F156)+($C157*F157)+($C158*F158)+($C159*F159)+($C160*F160)+($C161*F161)+($C162*F162)+($C163*F163)+($C164*F164)+($C165*F165)+($C166*F166))/$C168</f>
        <v>2.0522187423576783</v>
      </c>
    </row>
    <row r="169" spans="1:6" ht="12.75">
      <c r="A169" s="149"/>
      <c r="B169" s="135"/>
      <c r="C169" s="135"/>
      <c r="D169" s="102"/>
      <c r="E169" s="175"/>
      <c r="F169" s="171"/>
    </row>
    <row r="170" spans="1:6" ht="12.75">
      <c r="A170" s="9" t="s">
        <v>56</v>
      </c>
      <c r="B170" s="80"/>
      <c r="C170" s="80"/>
      <c r="D170" s="102"/>
      <c r="E170" s="82"/>
      <c r="F170" s="83"/>
    </row>
    <row r="171" spans="1:6" ht="12.75">
      <c r="A171" s="7" t="s">
        <v>20</v>
      </c>
      <c r="B171" s="139">
        <v>0</v>
      </c>
      <c r="C171" s="128">
        <v>0</v>
      </c>
      <c r="D171" s="99">
        <v>0</v>
      </c>
      <c r="E171" s="141">
        <v>0</v>
      </c>
      <c r="F171" s="197">
        <v>0</v>
      </c>
    </row>
    <row r="172" spans="1:6" ht="12.75">
      <c r="A172" s="7" t="s">
        <v>21</v>
      </c>
      <c r="B172" s="128">
        <v>0</v>
      </c>
      <c r="C172" s="188">
        <v>0</v>
      </c>
      <c r="D172" s="99">
        <v>0</v>
      </c>
      <c r="E172" s="183">
        <v>0</v>
      </c>
      <c r="F172" s="130">
        <v>0</v>
      </c>
    </row>
    <row r="173" spans="1:6" ht="12.75">
      <c r="A173" s="7" t="s">
        <v>22</v>
      </c>
      <c r="B173" s="128">
        <v>0</v>
      </c>
      <c r="C173" s="128">
        <v>0</v>
      </c>
      <c r="D173" s="99">
        <v>0</v>
      </c>
      <c r="E173" s="141">
        <v>0</v>
      </c>
      <c r="F173" s="198">
        <v>0</v>
      </c>
    </row>
    <row r="174" spans="1:6" ht="12.75">
      <c r="A174" s="7" t="s">
        <v>23</v>
      </c>
      <c r="B174" s="128">
        <v>0</v>
      </c>
      <c r="C174" s="128">
        <v>0</v>
      </c>
      <c r="D174" s="99">
        <v>0</v>
      </c>
      <c r="E174" s="141">
        <v>0</v>
      </c>
      <c r="F174" s="184">
        <v>0</v>
      </c>
    </row>
    <row r="175" spans="1:6" ht="12.75">
      <c r="A175" s="7" t="s">
        <v>24</v>
      </c>
      <c r="B175" s="128">
        <v>0</v>
      </c>
      <c r="C175" s="128">
        <v>0</v>
      </c>
      <c r="D175" s="99">
        <v>0</v>
      </c>
      <c r="E175" s="129">
        <v>0</v>
      </c>
      <c r="F175" s="130">
        <v>0</v>
      </c>
    </row>
    <row r="176" spans="1:6" ht="12.75">
      <c r="A176" s="7" t="s">
        <v>25</v>
      </c>
      <c r="B176" s="128">
        <v>0</v>
      </c>
      <c r="C176" s="128">
        <v>0</v>
      </c>
      <c r="D176" s="99">
        <v>0</v>
      </c>
      <c r="E176" s="141">
        <v>0</v>
      </c>
      <c r="F176" s="198">
        <v>0</v>
      </c>
    </row>
    <row r="177" spans="1:6" ht="12.75">
      <c r="A177" s="7" t="s">
        <v>26</v>
      </c>
      <c r="B177" s="80">
        <v>0</v>
      </c>
      <c r="C177" s="80">
        <v>0</v>
      </c>
      <c r="D177" s="99">
        <v>0</v>
      </c>
      <c r="E177" s="82">
        <v>0</v>
      </c>
      <c r="F177" s="171">
        <v>0</v>
      </c>
    </row>
    <row r="178" spans="1:6" ht="12.75">
      <c r="A178" s="7" t="s">
        <v>27</v>
      </c>
      <c r="B178" s="128">
        <v>0</v>
      </c>
      <c r="C178" s="128">
        <v>0</v>
      </c>
      <c r="D178" s="99">
        <v>0</v>
      </c>
      <c r="E178" s="216">
        <v>0</v>
      </c>
      <c r="F178" s="184">
        <v>0</v>
      </c>
    </row>
    <row r="179" spans="1:6" ht="12.75">
      <c r="A179" s="149" t="s">
        <v>28</v>
      </c>
      <c r="B179" s="143">
        <v>0</v>
      </c>
      <c r="C179" s="144">
        <v>0</v>
      </c>
      <c r="D179" s="99">
        <v>0</v>
      </c>
      <c r="E179" s="146">
        <v>0</v>
      </c>
      <c r="F179" s="185">
        <v>0</v>
      </c>
    </row>
    <row r="180" spans="1:6" ht="12.75">
      <c r="A180" s="7" t="s">
        <v>29</v>
      </c>
      <c r="B180" s="81">
        <v>0</v>
      </c>
      <c r="C180" s="81">
        <v>0</v>
      </c>
      <c r="D180" s="99">
        <v>0</v>
      </c>
      <c r="E180" s="82">
        <v>0</v>
      </c>
      <c r="F180" s="171">
        <v>0</v>
      </c>
    </row>
    <row r="181" spans="1:6" ht="12.75">
      <c r="A181" s="7" t="s">
        <v>30</v>
      </c>
      <c r="B181" s="81">
        <v>0</v>
      </c>
      <c r="C181" s="81">
        <v>0</v>
      </c>
      <c r="D181" s="99">
        <v>0</v>
      </c>
      <c r="E181" s="82">
        <v>0</v>
      </c>
      <c r="F181" s="171">
        <v>0</v>
      </c>
    </row>
    <row r="182" spans="1:6" ht="12.75">
      <c r="A182" s="7" t="s">
        <v>31</v>
      </c>
      <c r="B182" s="81">
        <v>0</v>
      </c>
      <c r="C182" s="81">
        <v>0</v>
      </c>
      <c r="D182" s="99">
        <v>0</v>
      </c>
      <c r="E182" s="82">
        <v>0</v>
      </c>
      <c r="F182" s="171">
        <v>0</v>
      </c>
    </row>
    <row r="183" spans="1:6" ht="12.75">
      <c r="A183" s="7"/>
      <c r="B183" s="80"/>
      <c r="C183" s="80"/>
      <c r="D183" s="99"/>
      <c r="E183" s="82"/>
      <c r="F183" s="85"/>
    </row>
    <row r="184" spans="1:6" ht="12.75">
      <c r="A184" s="29" t="s">
        <v>0</v>
      </c>
      <c r="B184" s="86">
        <f>SUM(B171:B183)</f>
        <v>0</v>
      </c>
      <c r="C184" s="86">
        <v>0</v>
      </c>
      <c r="D184" s="100">
        <v>0</v>
      </c>
      <c r="E184" s="88">
        <v>0</v>
      </c>
      <c r="F184" s="89">
        <v>0</v>
      </c>
    </row>
    <row r="185" spans="1:6" ht="12.75">
      <c r="A185" s="32"/>
      <c r="B185" s="90"/>
      <c r="C185" s="90"/>
      <c r="D185" s="101"/>
      <c r="E185" s="91"/>
      <c r="F185" s="92"/>
    </row>
    <row r="186" spans="1:6" ht="12.75">
      <c r="A186" s="9" t="s">
        <v>1</v>
      </c>
      <c r="B186" s="80"/>
      <c r="C186" s="80"/>
      <c r="D186" s="102"/>
      <c r="E186" s="82"/>
      <c r="F186" s="83"/>
    </row>
    <row r="187" spans="1:6" ht="12.75">
      <c r="A187" s="7" t="s">
        <v>20</v>
      </c>
      <c r="B187" s="181">
        <v>603</v>
      </c>
      <c r="C187" s="144">
        <v>422594488</v>
      </c>
      <c r="D187" s="127">
        <f>C187/B187</f>
        <v>700820.0464344942</v>
      </c>
      <c r="E187" s="146">
        <v>48</v>
      </c>
      <c r="F187" s="174">
        <v>2.1061975410810376</v>
      </c>
    </row>
    <row r="188" spans="1:6" ht="12.75">
      <c r="A188" s="7" t="s">
        <v>21</v>
      </c>
      <c r="B188" s="128">
        <v>848</v>
      </c>
      <c r="C188" s="188">
        <v>676436550</v>
      </c>
      <c r="D188" s="127">
        <f>C188/B188</f>
        <v>797684.6108490566</v>
      </c>
      <c r="E188" s="183">
        <v>52</v>
      </c>
      <c r="F188" s="130">
        <v>2.1360653090079182</v>
      </c>
    </row>
    <row r="189" spans="1:6" ht="12.75">
      <c r="A189" s="7" t="s">
        <v>22</v>
      </c>
      <c r="B189" s="128">
        <v>743</v>
      </c>
      <c r="C189" s="128">
        <v>568109163</v>
      </c>
      <c r="D189" s="98">
        <f>C189/B189</f>
        <v>764615.2934051144</v>
      </c>
      <c r="E189" s="141">
        <v>51</v>
      </c>
      <c r="F189" s="198">
        <v>2.1295117519517985</v>
      </c>
    </row>
    <row r="190" spans="1:6" ht="12.75">
      <c r="A190" s="7" t="s">
        <v>23</v>
      </c>
      <c r="B190" s="128">
        <v>420</v>
      </c>
      <c r="C190" s="128">
        <v>307985173</v>
      </c>
      <c r="D190" s="127">
        <v>733298.030952381</v>
      </c>
      <c r="E190" s="141">
        <v>48</v>
      </c>
      <c r="F190" s="130">
        <v>2.107314969347567</v>
      </c>
    </row>
    <row r="191" spans="1:6" ht="12.75">
      <c r="A191" s="7" t="s">
        <v>24</v>
      </c>
      <c r="B191" s="127">
        <v>308</v>
      </c>
      <c r="C191" s="127">
        <v>251871019</v>
      </c>
      <c r="D191" s="99">
        <v>817763.0487012987</v>
      </c>
      <c r="E191" s="141">
        <v>51</v>
      </c>
      <c r="F191" s="198">
        <v>2.1283762273578604</v>
      </c>
    </row>
    <row r="192" spans="1:6" ht="12.75">
      <c r="A192" s="7" t="s">
        <v>25</v>
      </c>
      <c r="B192" s="127">
        <v>555</v>
      </c>
      <c r="C192" s="181">
        <v>416062763</v>
      </c>
      <c r="D192" s="99">
        <v>749662.6360360361</v>
      </c>
      <c r="E192" s="141">
        <v>52</v>
      </c>
      <c r="F192" s="198">
        <v>2.1353916156635244</v>
      </c>
    </row>
    <row r="193" spans="1:6" ht="12.75">
      <c r="A193" s="7" t="s">
        <v>26</v>
      </c>
      <c r="B193" s="80">
        <v>1091</v>
      </c>
      <c r="C193" s="80">
        <v>877879927</v>
      </c>
      <c r="D193" s="99">
        <v>804656.2117323556</v>
      </c>
      <c r="E193" s="82">
        <v>50</v>
      </c>
      <c r="F193" s="171">
        <v>2.158716353107821</v>
      </c>
    </row>
    <row r="194" spans="1:6" ht="12.75">
      <c r="A194" s="7" t="s">
        <v>27</v>
      </c>
      <c r="B194" s="80">
        <v>633</v>
      </c>
      <c r="C194" s="80">
        <v>480802331</v>
      </c>
      <c r="D194" s="99">
        <v>759561.3443917851</v>
      </c>
      <c r="E194" s="82">
        <v>45</v>
      </c>
      <c r="F194" s="171">
        <v>2.170422891793343</v>
      </c>
    </row>
    <row r="195" spans="1:6" ht="12.75">
      <c r="A195" s="7" t="s">
        <v>28</v>
      </c>
      <c r="B195" s="135">
        <v>856</v>
      </c>
      <c r="C195" s="136">
        <v>651316487</v>
      </c>
      <c r="D195" s="99">
        <v>760883.7464953271</v>
      </c>
      <c r="E195" s="137">
        <v>45</v>
      </c>
      <c r="F195" s="172">
        <v>2.1608979146262577</v>
      </c>
    </row>
    <row r="196" spans="1:6" ht="12.75">
      <c r="A196" s="7" t="s">
        <v>29</v>
      </c>
      <c r="B196" s="80">
        <v>423</v>
      </c>
      <c r="C196" s="80">
        <v>298684785</v>
      </c>
      <c r="D196" s="99">
        <v>706110.6028368794</v>
      </c>
      <c r="E196" s="82">
        <v>45</v>
      </c>
      <c r="F196" s="171">
        <v>2.3601014766118737</v>
      </c>
    </row>
    <row r="197" spans="1:6" ht="12.75">
      <c r="A197" s="7" t="s">
        <v>30</v>
      </c>
      <c r="B197" s="128">
        <v>478</v>
      </c>
      <c r="C197" s="140">
        <v>352293893</v>
      </c>
      <c r="D197" s="99">
        <v>737016.5125523013</v>
      </c>
      <c r="E197" s="141">
        <v>46</v>
      </c>
      <c r="F197" s="184">
        <v>2.769963455767313</v>
      </c>
    </row>
    <row r="198" spans="1:6" ht="12.75">
      <c r="A198" s="7" t="s">
        <v>31</v>
      </c>
      <c r="B198" s="128">
        <v>893</v>
      </c>
      <c r="C198" s="140">
        <v>635266360</v>
      </c>
      <c r="D198" s="99">
        <v>711384.5016797313</v>
      </c>
      <c r="E198" s="141">
        <v>46</v>
      </c>
      <c r="F198" s="198">
        <v>2.780353426868062</v>
      </c>
    </row>
    <row r="199" spans="1:6" ht="12.75">
      <c r="A199" s="7"/>
      <c r="B199" s="80"/>
      <c r="C199" s="80"/>
      <c r="D199" s="99"/>
      <c r="E199" s="82"/>
      <c r="F199" s="85"/>
    </row>
    <row r="200" spans="1:6" ht="12.75">
      <c r="A200" s="29" t="s">
        <v>0</v>
      </c>
      <c r="B200" s="86">
        <f>SUM(B187:B199)</f>
        <v>7851</v>
      </c>
      <c r="C200" s="86">
        <f>SUM(C187:C199)</f>
        <v>5939302939</v>
      </c>
      <c r="D200" s="100">
        <f>C200/B200</f>
        <v>756502.7307349382</v>
      </c>
      <c r="E200" s="88">
        <f>(($C187*E187)+($C188*E188)+($C189*E189)+($C190*E190)+($C191*E191)+($C192*E192)+($C193*E193)+($C194*E194)+($C195*E195)+($C196*E196)+($C197*E197)+($C198*E198))/$C200</f>
        <v>48.390309496048424</v>
      </c>
      <c r="F200" s="89">
        <f>(($C187*F187)+($C188*F188)+($C189*F189)+($C190*F190)+($C191*F191)+($C192*F192)+($C193*F193)+($C194*F194)+($C195*F195)+($C196*F196)+($C197*F197)+($C198*F198))/$C200</f>
        <v>2.2580813906603123</v>
      </c>
    </row>
    <row r="201" spans="1:6" ht="12.75">
      <c r="A201" s="32"/>
      <c r="B201" s="90"/>
      <c r="C201" s="90"/>
      <c r="D201" s="101"/>
      <c r="E201" s="91"/>
      <c r="F201" s="92"/>
    </row>
    <row r="202" spans="1:6" ht="12.75">
      <c r="A202" s="9" t="s">
        <v>2</v>
      </c>
      <c r="B202" s="80"/>
      <c r="C202" s="80"/>
      <c r="D202" s="102"/>
      <c r="E202" s="82"/>
      <c r="F202" s="83"/>
    </row>
    <row r="203" spans="1:6" ht="12.75">
      <c r="A203" s="7" t="s">
        <v>20</v>
      </c>
      <c r="B203" s="128">
        <v>455</v>
      </c>
      <c r="C203" s="140">
        <v>1515319081</v>
      </c>
      <c r="D203" s="127">
        <f>C203/B203</f>
        <v>3330371.6065934068</v>
      </c>
      <c r="E203" s="141">
        <v>48</v>
      </c>
      <c r="F203" s="198">
        <v>1.285877313921318</v>
      </c>
    </row>
    <row r="204" spans="1:6" ht="12.75">
      <c r="A204" s="7" t="s">
        <v>21</v>
      </c>
      <c r="B204" s="128">
        <v>335</v>
      </c>
      <c r="C204" s="188">
        <v>935756633</v>
      </c>
      <c r="D204" s="127">
        <f>C204/B204</f>
        <v>2793303.3820895525</v>
      </c>
      <c r="E204" s="183">
        <v>48</v>
      </c>
      <c r="F204" s="130">
        <v>1.3536671805029032</v>
      </c>
    </row>
    <row r="205" spans="1:6" ht="12.75">
      <c r="A205" s="7" t="s">
        <v>22</v>
      </c>
      <c r="B205" s="139">
        <v>412</v>
      </c>
      <c r="C205" s="188">
        <v>1346305208</v>
      </c>
      <c r="D205" s="98">
        <f>C205/B205</f>
        <v>3267731.0873786407</v>
      </c>
      <c r="E205" s="141">
        <v>46</v>
      </c>
      <c r="F205" s="198">
        <v>1.3085120086975108</v>
      </c>
    </row>
    <row r="206" spans="1:6" ht="12.75">
      <c r="A206" s="7" t="s">
        <v>23</v>
      </c>
      <c r="B206" s="128">
        <v>386</v>
      </c>
      <c r="C206" s="188">
        <v>1305945979</v>
      </c>
      <c r="D206" s="127">
        <v>3383279.738341969</v>
      </c>
      <c r="E206" s="141">
        <v>47</v>
      </c>
      <c r="F206" s="198">
        <v>1.3018479901763227</v>
      </c>
    </row>
    <row r="207" spans="1:6" ht="12.75">
      <c r="A207" s="7" t="s">
        <v>24</v>
      </c>
      <c r="B207" s="128">
        <v>442</v>
      </c>
      <c r="C207" s="128">
        <v>1321866989</v>
      </c>
      <c r="D207" s="99">
        <v>2990649.2963800905</v>
      </c>
      <c r="E207" s="141">
        <v>48</v>
      </c>
      <c r="F207" s="198">
        <v>1.4307938468383978</v>
      </c>
    </row>
    <row r="208" spans="1:6" ht="12.75">
      <c r="A208" s="7" t="s">
        <v>25</v>
      </c>
      <c r="B208" s="128">
        <v>507</v>
      </c>
      <c r="C208" s="128">
        <v>1339519541</v>
      </c>
      <c r="D208" s="99">
        <v>2642050.376725838</v>
      </c>
      <c r="E208" s="141">
        <v>48</v>
      </c>
      <c r="F208" s="198">
        <v>1.502222144880229</v>
      </c>
    </row>
    <row r="209" spans="1:6" ht="12.75">
      <c r="A209" s="7" t="s">
        <v>26</v>
      </c>
      <c r="B209" s="80">
        <v>443</v>
      </c>
      <c r="C209" s="80">
        <v>1310793013</v>
      </c>
      <c r="D209" s="99">
        <v>2958900.7065462754</v>
      </c>
      <c r="E209" s="82">
        <v>48</v>
      </c>
      <c r="F209" s="83">
        <v>1.4566844075785441</v>
      </c>
    </row>
    <row r="210" spans="1:6" ht="12.75">
      <c r="A210" s="7" t="s">
        <v>27</v>
      </c>
      <c r="B210" s="128">
        <v>432</v>
      </c>
      <c r="C210" s="128">
        <v>1314510966</v>
      </c>
      <c r="D210" s="99">
        <v>3042849.4583333335</v>
      </c>
      <c r="E210" s="82">
        <v>46</v>
      </c>
      <c r="F210" s="83">
        <v>1.4605711870721663</v>
      </c>
    </row>
    <row r="211" spans="1:6" ht="12.75">
      <c r="A211" s="7" t="s">
        <v>28</v>
      </c>
      <c r="B211" s="145">
        <v>589</v>
      </c>
      <c r="C211" s="144">
        <v>1742163947</v>
      </c>
      <c r="D211" s="99">
        <v>2957833.5263157897</v>
      </c>
      <c r="E211" s="146">
        <v>48</v>
      </c>
      <c r="F211" s="173">
        <v>1.500910552369501</v>
      </c>
    </row>
    <row r="212" spans="1:6" ht="12.75">
      <c r="A212" s="149" t="s">
        <v>29</v>
      </c>
      <c r="B212" s="177">
        <v>408</v>
      </c>
      <c r="C212" s="136">
        <v>1314870013</v>
      </c>
      <c r="D212" s="99">
        <v>3222720.620098039</v>
      </c>
      <c r="E212" s="175">
        <v>47</v>
      </c>
      <c r="F212" s="83">
        <v>1.6493110781438134</v>
      </c>
    </row>
    <row r="213" spans="1:6" ht="12.75">
      <c r="A213" s="149" t="s">
        <v>30</v>
      </c>
      <c r="B213" s="188">
        <v>435</v>
      </c>
      <c r="C213" s="248">
        <v>1187398371</v>
      </c>
      <c r="D213" s="99">
        <v>2729651.4275862067</v>
      </c>
      <c r="E213" s="141">
        <v>47</v>
      </c>
      <c r="F213" s="198">
        <v>1.7296379741959407</v>
      </c>
    </row>
    <row r="214" spans="1:6" ht="12.75">
      <c r="A214" s="7" t="s">
        <v>31</v>
      </c>
      <c r="B214" s="128">
        <v>396</v>
      </c>
      <c r="C214" s="140">
        <v>847036429</v>
      </c>
      <c r="D214" s="99">
        <v>2138980.881313131</v>
      </c>
      <c r="E214" s="141">
        <v>49</v>
      </c>
      <c r="F214" s="198">
        <v>1.8156696238267693</v>
      </c>
    </row>
    <row r="215" spans="1:6" ht="12.75">
      <c r="A215" s="7"/>
      <c r="B215" s="80"/>
      <c r="C215" s="80"/>
      <c r="D215" s="99"/>
      <c r="E215" s="82"/>
      <c r="F215" s="85"/>
    </row>
    <row r="216" spans="1:6" ht="12.75">
      <c r="A216" s="29" t="s">
        <v>0</v>
      </c>
      <c r="B216" s="86">
        <f>SUM(B203:B215)</f>
        <v>5240</v>
      </c>
      <c r="C216" s="86">
        <f>SUM(C203:C215)</f>
        <v>15481486170</v>
      </c>
      <c r="D216" s="100">
        <f>C216/B216</f>
        <v>2954482.0935114506</v>
      </c>
      <c r="E216" s="88">
        <f>(($C203*E203)+($C204*E204)+($C205*E205)+($C206*E206)+($C207*E207)+($C208*E208)+($C209*E209)+($C210*E210)+($C211*E211)+($C212*E212)+($C213*E213)+($C214*E214))/$C216</f>
        <v>47.46498610074978</v>
      </c>
      <c r="F216" s="89">
        <f>(($C203*F203)+($C204*F204)+($C205*F205)+($C206*F206)+($C207*F207)+($C208*F208)+($C209*F209)+($C210*F210)+($C211*F211)+($C212*F212)+($C213*F213)+($C214*F214))/$C216</f>
        <v>1.4717650565649796</v>
      </c>
    </row>
    <row r="217" spans="1:6" ht="12.75">
      <c r="A217" s="7"/>
      <c r="B217" s="33"/>
      <c r="C217" s="33"/>
      <c r="D217" s="96"/>
      <c r="E217" s="35"/>
      <c r="F217" s="35"/>
    </row>
    <row r="218" spans="1:6" ht="12.75">
      <c r="A218" s="9" t="s">
        <v>59</v>
      </c>
      <c r="B218" s="18"/>
      <c r="C218" s="23"/>
      <c r="D218" s="97"/>
      <c r="E218" s="58"/>
      <c r="F218" s="133"/>
    </row>
    <row r="219" spans="1:6" ht="12.75">
      <c r="A219" s="7" t="s">
        <v>20</v>
      </c>
      <c r="B219" s="145">
        <v>512</v>
      </c>
      <c r="C219" s="144">
        <v>583967602</v>
      </c>
      <c r="D219" s="99">
        <f>C219/B219</f>
        <v>1140561.72265625</v>
      </c>
      <c r="E219" s="146">
        <v>50</v>
      </c>
      <c r="F219" s="173">
        <v>2.059851920141282</v>
      </c>
    </row>
    <row r="220" spans="1:6" ht="12.75">
      <c r="A220" s="7" t="s">
        <v>21</v>
      </c>
      <c r="B220" s="128">
        <v>433</v>
      </c>
      <c r="C220" s="188">
        <v>503237940</v>
      </c>
      <c r="D220" s="99">
        <f>C220/B220</f>
        <v>1162212.3325635104</v>
      </c>
      <c r="E220" s="183">
        <v>50</v>
      </c>
      <c r="F220" s="130">
        <v>2.0650293596106843</v>
      </c>
    </row>
    <row r="221" spans="1:6" ht="12.75">
      <c r="A221" s="7" t="s">
        <v>22</v>
      </c>
      <c r="B221" s="128">
        <v>547</v>
      </c>
      <c r="C221" s="128">
        <v>600707826</v>
      </c>
      <c r="D221" s="99">
        <f>C221/B221</f>
        <v>1098186.1535648995</v>
      </c>
      <c r="E221" s="141">
        <v>52</v>
      </c>
      <c r="F221" s="198">
        <v>2.0438040593131874</v>
      </c>
    </row>
    <row r="222" spans="1:6" ht="12.75">
      <c r="A222" s="7" t="s">
        <v>23</v>
      </c>
      <c r="B222" s="128">
        <v>399</v>
      </c>
      <c r="C222" s="128">
        <v>456709201</v>
      </c>
      <c r="D222" s="99">
        <v>1144634.5889724311</v>
      </c>
      <c r="E222" s="141">
        <v>51</v>
      </c>
      <c r="F222" s="198">
        <v>2.019041723510186</v>
      </c>
    </row>
    <row r="223" spans="1:6" ht="12.75">
      <c r="A223" s="7" t="s">
        <v>24</v>
      </c>
      <c r="B223" s="128">
        <v>429</v>
      </c>
      <c r="C223" s="128">
        <v>519488317</v>
      </c>
      <c r="D223" s="99">
        <v>1210928.477855478</v>
      </c>
      <c r="E223" s="141">
        <v>52</v>
      </c>
      <c r="F223" s="198">
        <v>2.0212662146933327</v>
      </c>
    </row>
    <row r="224" spans="1:6" ht="12.75">
      <c r="A224" s="7" t="s">
        <v>25</v>
      </c>
      <c r="B224" s="128">
        <v>509</v>
      </c>
      <c r="C224" s="128">
        <v>600504846</v>
      </c>
      <c r="D224" s="99">
        <v>1179773.7642436149</v>
      </c>
      <c r="E224" s="141">
        <v>52</v>
      </c>
      <c r="F224" s="130">
        <v>2.010161704390309</v>
      </c>
    </row>
    <row r="225" spans="1:6" ht="12.75">
      <c r="A225" s="7" t="s">
        <v>26</v>
      </c>
      <c r="B225" s="128">
        <v>493</v>
      </c>
      <c r="C225" s="128">
        <v>613074710</v>
      </c>
      <c r="D225" s="99">
        <v>1243559.2494929007</v>
      </c>
      <c r="E225" s="129">
        <v>52</v>
      </c>
      <c r="F225" s="130">
        <v>2.0127127907951055</v>
      </c>
    </row>
    <row r="226" spans="1:6" ht="12.75">
      <c r="A226" s="7" t="s">
        <v>27</v>
      </c>
      <c r="B226" s="128">
        <v>459</v>
      </c>
      <c r="C226" s="128">
        <v>586750711</v>
      </c>
      <c r="D226" s="99">
        <v>1278323.9891067538</v>
      </c>
      <c r="E226" s="129">
        <v>52</v>
      </c>
      <c r="F226" s="130">
        <v>2.183784084992783</v>
      </c>
    </row>
    <row r="227" spans="1:6" ht="12.75">
      <c r="A227" s="7" t="s">
        <v>28</v>
      </c>
      <c r="B227" s="135">
        <v>646</v>
      </c>
      <c r="C227" s="136">
        <v>736810199</v>
      </c>
      <c r="D227" s="99">
        <v>1140573.0634674923</v>
      </c>
      <c r="E227" s="137">
        <v>51</v>
      </c>
      <c r="F227" s="172">
        <v>2.191519415463466</v>
      </c>
    </row>
    <row r="228" spans="1:6" ht="12.75">
      <c r="A228" s="7" t="s">
        <v>29</v>
      </c>
      <c r="B228" s="80">
        <v>430</v>
      </c>
      <c r="C228" s="80">
        <v>507333161</v>
      </c>
      <c r="D228" s="99">
        <v>1179844.5604651163</v>
      </c>
      <c r="E228" s="82">
        <v>52</v>
      </c>
      <c r="F228" s="171">
        <v>2.4811991264848543</v>
      </c>
    </row>
    <row r="229" spans="1:6" ht="12.75">
      <c r="A229" s="7" t="s">
        <v>30</v>
      </c>
      <c r="B229" s="128">
        <v>515</v>
      </c>
      <c r="C229" s="140">
        <v>588096333</v>
      </c>
      <c r="D229" s="99">
        <v>1141934.627184466</v>
      </c>
      <c r="E229" s="141">
        <v>53</v>
      </c>
      <c r="F229" s="184">
        <v>2.739389996723547</v>
      </c>
    </row>
    <row r="230" spans="1:6" ht="12.75">
      <c r="A230" s="7" t="s">
        <v>31</v>
      </c>
      <c r="B230" s="128">
        <v>736</v>
      </c>
      <c r="C230" s="140">
        <v>820644996</v>
      </c>
      <c r="D230" s="99">
        <v>1115006.7880434783</v>
      </c>
      <c r="E230" s="141">
        <v>52</v>
      </c>
      <c r="F230" s="198">
        <v>2.731045736565973</v>
      </c>
    </row>
    <row r="231" spans="1:6" ht="12.75">
      <c r="A231" s="7"/>
      <c r="B231" s="80"/>
      <c r="C231" s="80"/>
      <c r="D231" s="99"/>
      <c r="E231" s="82"/>
      <c r="F231" s="187"/>
    </row>
    <row r="232" spans="1:6" ht="12.75">
      <c r="A232" s="29" t="s">
        <v>0</v>
      </c>
      <c r="B232" s="86">
        <f>SUM(B219:B231)</f>
        <v>6108</v>
      </c>
      <c r="C232" s="86">
        <f>SUM(C219:C231)</f>
        <v>7117325842</v>
      </c>
      <c r="D232" s="100">
        <f>C232/B232</f>
        <v>1165246.5360183367</v>
      </c>
      <c r="E232" s="88">
        <f>(($C219*E219)+($C220*E220)+($C221*E221)+($C222*E222)+($C223*E223)+($C224*E224)+($C225*E225)+($C226*E226)+($C227*E227)+($C228*E228)+($C229*E229)+($C230*E230))/$C232</f>
        <v>51.60942716229234</v>
      </c>
      <c r="F232" s="89">
        <f>(($C219*F219)+($C220*F220)+($C221*F221)+($C222*F222)+($C223*F223)+($C224*F224)+($C225*F225)+($C226*F226)+($C227*F227)+($C228*F228)+($C229*F229)+($C230*F230))/$C232</f>
        <v>2.2325970696396844</v>
      </c>
    </row>
    <row r="233" spans="1:6" ht="12.75">
      <c r="A233" s="7"/>
      <c r="B233" s="33"/>
      <c r="C233" s="33"/>
      <c r="D233" s="96"/>
      <c r="E233" s="35"/>
      <c r="F233" s="35"/>
    </row>
    <row r="234" spans="1:6" ht="12.75">
      <c r="A234" s="9" t="s">
        <v>83</v>
      </c>
      <c r="B234" s="18"/>
      <c r="C234" s="23"/>
      <c r="D234" s="97"/>
      <c r="E234" s="58"/>
      <c r="F234" s="14"/>
    </row>
    <row r="235" spans="1:6" ht="12.75">
      <c r="A235" s="7" t="s">
        <v>20</v>
      </c>
      <c r="B235" s="181">
        <v>0</v>
      </c>
      <c r="C235" s="144">
        <v>0</v>
      </c>
      <c r="D235" s="99">
        <v>0</v>
      </c>
      <c r="E235" s="146">
        <v>0</v>
      </c>
      <c r="F235" s="186">
        <v>0</v>
      </c>
    </row>
    <row r="236" spans="1:6" ht="12.75">
      <c r="A236" s="7" t="s">
        <v>21</v>
      </c>
      <c r="B236" s="128">
        <v>49</v>
      </c>
      <c r="C236" s="188">
        <v>175049606</v>
      </c>
      <c r="D236" s="99">
        <f>C236/B236</f>
        <v>3572440.93877551</v>
      </c>
      <c r="E236" s="183">
        <v>34</v>
      </c>
      <c r="F236" s="130">
        <v>1.9325356545504</v>
      </c>
    </row>
    <row r="237" spans="1:6" ht="12.75">
      <c r="A237" s="7" t="s">
        <v>22</v>
      </c>
      <c r="B237" s="128">
        <v>24</v>
      </c>
      <c r="C237" s="128">
        <v>99079621</v>
      </c>
      <c r="D237" s="99">
        <f>C237/B237</f>
        <v>4128317.5416666665</v>
      </c>
      <c r="E237" s="129">
        <v>37</v>
      </c>
      <c r="F237" s="130">
        <v>2.319</v>
      </c>
    </row>
    <row r="238" spans="1:6" ht="12.75">
      <c r="A238" s="7" t="s">
        <v>23</v>
      </c>
      <c r="B238" s="181">
        <v>10</v>
      </c>
      <c r="C238" s="176">
        <v>36922487</v>
      </c>
      <c r="D238" s="99">
        <v>3692248.7</v>
      </c>
      <c r="E238" s="141">
        <v>35</v>
      </c>
      <c r="F238" s="198">
        <v>1.96460166808373</v>
      </c>
    </row>
    <row r="239" spans="1:6" ht="12.75">
      <c r="A239" s="7" t="s">
        <v>24</v>
      </c>
      <c r="B239" s="128">
        <v>0</v>
      </c>
      <c r="C239" s="188">
        <v>0</v>
      </c>
      <c r="D239" s="99">
        <v>0</v>
      </c>
      <c r="E239" s="141">
        <v>0</v>
      </c>
      <c r="F239" s="198">
        <v>0</v>
      </c>
    </row>
    <row r="240" spans="1:6" ht="12.75">
      <c r="A240" s="7" t="s">
        <v>25</v>
      </c>
      <c r="B240" s="128">
        <v>7</v>
      </c>
      <c r="C240" s="128">
        <v>220398924</v>
      </c>
      <c r="D240" s="99">
        <v>31485560.57142857</v>
      </c>
      <c r="E240" s="141">
        <v>58</v>
      </c>
      <c r="F240" s="198">
        <v>1.1901</v>
      </c>
    </row>
    <row r="241" spans="1:6" ht="12.75">
      <c r="A241" s="7" t="s">
        <v>26</v>
      </c>
      <c r="B241" s="135">
        <v>56</v>
      </c>
      <c r="C241" s="136">
        <v>215780280</v>
      </c>
      <c r="D241" s="99">
        <v>3853219.285714286</v>
      </c>
      <c r="E241" s="175">
        <v>36</v>
      </c>
      <c r="F241" s="171">
        <v>1.9688</v>
      </c>
    </row>
    <row r="242" spans="1:6" ht="12.75">
      <c r="A242" s="7" t="s">
        <v>27</v>
      </c>
      <c r="B242" s="135">
        <v>42</v>
      </c>
      <c r="C242" s="136">
        <v>167220406</v>
      </c>
      <c r="D242" s="99">
        <v>3981438.238095238</v>
      </c>
      <c r="E242" s="175">
        <v>34</v>
      </c>
      <c r="F242" s="171">
        <v>2.000926</v>
      </c>
    </row>
    <row r="243" spans="1:6" ht="12.75">
      <c r="A243" s="7" t="s">
        <v>28</v>
      </c>
      <c r="B243" s="145">
        <v>26</v>
      </c>
      <c r="C243" s="144">
        <v>103321922</v>
      </c>
      <c r="D243" s="99">
        <v>3973920.076923077</v>
      </c>
      <c r="E243" s="146">
        <v>43</v>
      </c>
      <c r="F243" s="185">
        <v>1.9933762</v>
      </c>
    </row>
    <row r="244" spans="1:6" ht="12.75">
      <c r="A244" s="7" t="s">
        <v>29</v>
      </c>
      <c r="B244" s="135">
        <v>58</v>
      </c>
      <c r="C244" s="136">
        <v>202318781</v>
      </c>
      <c r="D244" s="99">
        <v>3488254.8448275863</v>
      </c>
      <c r="E244" s="175">
        <v>36</v>
      </c>
      <c r="F244" s="171">
        <v>1.9786</v>
      </c>
    </row>
    <row r="245" spans="1:6" ht="12.75">
      <c r="A245" s="7" t="s">
        <v>30</v>
      </c>
      <c r="B245" s="181">
        <v>43</v>
      </c>
      <c r="C245" s="158">
        <v>157544245</v>
      </c>
      <c r="D245" s="99">
        <v>3663819.6511627906</v>
      </c>
      <c r="E245" s="146">
        <v>35</v>
      </c>
      <c r="F245" s="186">
        <v>2.0091</v>
      </c>
    </row>
    <row r="246" spans="1:6" ht="12.75">
      <c r="A246" s="7" t="s">
        <v>31</v>
      </c>
      <c r="B246" s="128">
        <v>23</v>
      </c>
      <c r="C246" s="140">
        <v>73351979</v>
      </c>
      <c r="D246" s="99">
        <v>3189216.4782608696</v>
      </c>
      <c r="E246" s="141">
        <v>35</v>
      </c>
      <c r="F246" s="141">
        <v>2.0136</v>
      </c>
    </row>
    <row r="247" spans="1:6" ht="12.75">
      <c r="A247" s="7"/>
      <c r="B247" s="80"/>
      <c r="C247" s="80"/>
      <c r="D247" s="99"/>
      <c r="E247" s="82"/>
      <c r="F247" s="85"/>
    </row>
    <row r="248" spans="1:6" ht="12.75">
      <c r="A248" s="29" t="s">
        <v>0</v>
      </c>
      <c r="B248" s="86">
        <f>SUM(B235:B247)</f>
        <v>338</v>
      </c>
      <c r="C248" s="86">
        <f>SUM(C235:C247)</f>
        <v>1450988251</v>
      </c>
      <c r="D248" s="100">
        <f>C248/B248</f>
        <v>4292864.647928994</v>
      </c>
      <c r="E248" s="88">
        <f>(($C235*E235)+($C236*E236)+($C237*E237)+($C238*E238)+($C239*E239)+($C240*E240)+($C241*E241)+($C242*E242)+($C243*E243)+($C244*E244)+($C245*E245)+($C246*E246))/$C248</f>
        <v>39.25209433277485</v>
      </c>
      <c r="F248" s="89">
        <f>(($C235*F235)+($C236*F236)+($C237*F237)+($C238*F238)+($C239*F239)+($C240*F240)+($C241*F241)+($C242*F242)+($C243*F243)+($C244*F244)+($C245*F245)+($C246*F246))/$C248</f>
        <v>1.8834094241435122</v>
      </c>
    </row>
    <row r="249" spans="1:6" ht="12.75">
      <c r="A249" s="236"/>
      <c r="B249" s="237"/>
      <c r="C249" s="237"/>
      <c r="D249" s="164"/>
      <c r="E249" s="226"/>
      <c r="F249" s="168"/>
    </row>
    <row r="250" spans="1:6" ht="12.75">
      <c r="A250" s="9" t="s">
        <v>84</v>
      </c>
      <c r="B250" s="18"/>
      <c r="C250" s="23"/>
      <c r="D250" s="97"/>
      <c r="E250" s="58"/>
      <c r="F250" s="14"/>
    </row>
    <row r="251" spans="1:6" ht="12.75">
      <c r="A251" s="7" t="s">
        <v>20</v>
      </c>
      <c r="B251" s="181">
        <v>0</v>
      </c>
      <c r="C251" s="144">
        <v>0</v>
      </c>
      <c r="D251" s="99">
        <v>0</v>
      </c>
      <c r="E251" s="146">
        <v>0</v>
      </c>
      <c r="F251" s="186">
        <v>0</v>
      </c>
    </row>
    <row r="252" spans="1:6" ht="12.75">
      <c r="A252" s="7" t="s">
        <v>21</v>
      </c>
      <c r="B252" s="128">
        <v>0</v>
      </c>
      <c r="C252" s="188">
        <v>0</v>
      </c>
      <c r="D252" s="99">
        <v>0</v>
      </c>
      <c r="E252" s="183">
        <v>0</v>
      </c>
      <c r="F252" s="130">
        <v>0</v>
      </c>
    </row>
    <row r="253" spans="1:6" ht="12.75">
      <c r="A253" s="7" t="s">
        <v>22</v>
      </c>
      <c r="B253" s="128">
        <v>0</v>
      </c>
      <c r="C253" s="128">
        <v>0</v>
      </c>
      <c r="D253" s="99">
        <v>0</v>
      </c>
      <c r="E253" s="129">
        <v>0</v>
      </c>
      <c r="F253" s="130">
        <v>0</v>
      </c>
    </row>
    <row r="254" spans="1:6" ht="12.75">
      <c r="A254" s="7" t="s">
        <v>23</v>
      </c>
      <c r="B254" s="181">
        <v>0</v>
      </c>
      <c r="C254" s="176">
        <v>0</v>
      </c>
      <c r="D254" s="99">
        <v>0</v>
      </c>
      <c r="E254" s="141">
        <v>0</v>
      </c>
      <c r="F254" s="198">
        <v>0</v>
      </c>
    </row>
    <row r="255" spans="1:6" ht="12.75">
      <c r="A255" s="7" t="s">
        <v>24</v>
      </c>
      <c r="B255" s="128">
        <v>0</v>
      </c>
      <c r="C255" s="188">
        <v>0</v>
      </c>
      <c r="D255" s="99">
        <v>0</v>
      </c>
      <c r="E255" s="141">
        <v>0</v>
      </c>
      <c r="F255" s="198">
        <v>0</v>
      </c>
    </row>
    <row r="256" spans="1:6" ht="12.75">
      <c r="A256" s="7" t="s">
        <v>25</v>
      </c>
      <c r="B256" s="128">
        <v>0</v>
      </c>
      <c r="C256" s="128">
        <v>0</v>
      </c>
      <c r="D256" s="99">
        <v>0</v>
      </c>
      <c r="E256" s="141">
        <v>0</v>
      </c>
      <c r="F256" s="198">
        <v>0</v>
      </c>
    </row>
    <row r="257" spans="1:6" ht="12.75">
      <c r="A257" s="7" t="s">
        <v>26</v>
      </c>
      <c r="B257" s="135">
        <v>0</v>
      </c>
      <c r="C257" s="136">
        <v>0</v>
      </c>
      <c r="D257" s="99">
        <v>0</v>
      </c>
      <c r="E257" s="175">
        <v>0</v>
      </c>
      <c r="F257" s="171">
        <v>0</v>
      </c>
    </row>
    <row r="258" spans="1:6" ht="12.75">
      <c r="A258" s="7" t="s">
        <v>27</v>
      </c>
      <c r="B258" s="135">
        <v>0</v>
      </c>
      <c r="C258" s="136">
        <v>0</v>
      </c>
      <c r="D258" s="99">
        <v>0</v>
      </c>
      <c r="E258" s="175">
        <v>0</v>
      </c>
      <c r="F258" s="171">
        <v>0</v>
      </c>
    </row>
    <row r="259" spans="1:6" ht="12.75">
      <c r="A259" s="7" t="s">
        <v>28</v>
      </c>
      <c r="B259" s="145">
        <v>0</v>
      </c>
      <c r="C259" s="144">
        <v>0</v>
      </c>
      <c r="D259" s="99">
        <v>0</v>
      </c>
      <c r="E259" s="146">
        <v>0</v>
      </c>
      <c r="F259" s="185">
        <v>0</v>
      </c>
    </row>
    <row r="260" spans="1:6" ht="12.75">
      <c r="A260" s="7" t="s">
        <v>29</v>
      </c>
      <c r="B260" s="135">
        <v>0</v>
      </c>
      <c r="C260" s="136">
        <v>0</v>
      </c>
      <c r="D260" s="99">
        <v>0</v>
      </c>
      <c r="E260" s="175">
        <v>0</v>
      </c>
      <c r="F260" s="171">
        <v>0</v>
      </c>
    </row>
    <row r="261" spans="1:6" ht="12.75">
      <c r="A261" s="7" t="s">
        <v>30</v>
      </c>
      <c r="B261" s="181">
        <v>0</v>
      </c>
      <c r="C261" s="158">
        <v>0</v>
      </c>
      <c r="D261" s="99">
        <v>0</v>
      </c>
      <c r="E261" s="146">
        <v>0</v>
      </c>
      <c r="F261" s="130">
        <v>0</v>
      </c>
    </row>
    <row r="262" spans="1:6" ht="12.75">
      <c r="A262" s="7" t="s">
        <v>31</v>
      </c>
      <c r="B262" s="128">
        <v>0</v>
      </c>
      <c r="C262" s="140">
        <v>0</v>
      </c>
      <c r="D262" s="99">
        <v>0</v>
      </c>
      <c r="E262" s="141">
        <v>0</v>
      </c>
      <c r="F262" s="186">
        <v>0</v>
      </c>
    </row>
    <row r="263" spans="1:6" ht="12.75">
      <c r="A263" s="238"/>
      <c r="B263" s="128"/>
      <c r="C263" s="140"/>
      <c r="D263" s="99"/>
      <c r="E263" s="141"/>
      <c r="F263" s="141"/>
    </row>
    <row r="264" spans="1:6" ht="12.75">
      <c r="A264" s="29" t="s">
        <v>0</v>
      </c>
      <c r="B264" s="86">
        <f>SUM(B251:B263)</f>
        <v>0</v>
      </c>
      <c r="C264" s="86">
        <f>SUM(C251:C263)</f>
        <v>0</v>
      </c>
      <c r="D264" s="100">
        <v>0</v>
      </c>
      <c r="E264" s="88">
        <v>0</v>
      </c>
      <c r="F264" s="89">
        <v>0</v>
      </c>
    </row>
    <row r="265" spans="1:6" ht="12.75">
      <c r="A265" s="232"/>
      <c r="B265" s="233"/>
      <c r="C265" s="233"/>
      <c r="D265" s="167"/>
      <c r="E265" s="234"/>
      <c r="F265" s="235"/>
    </row>
    <row r="266" spans="1:6" ht="12.75">
      <c r="A266" s="40"/>
      <c r="B266" s="42"/>
      <c r="C266" s="42"/>
      <c r="D266" s="104"/>
      <c r="E266" s="63"/>
      <c r="F266" s="111"/>
    </row>
    <row r="267" spans="1:6" ht="12.75">
      <c r="A267" s="93" t="s">
        <v>0</v>
      </c>
      <c r="B267" s="72">
        <f>SUM(B24,B40,B56,B72,B88,B104,B120,B136,B152,B168,B184,B200,B216,B232,B248,B264)</f>
        <v>76407</v>
      </c>
      <c r="C267" s="72">
        <f>SUM(C24,C40,C56,C72,C88,C104,C120,C136,C152,C168,C184,C200,C216,C232,C248,C264)</f>
        <v>92117513139</v>
      </c>
      <c r="D267" s="105">
        <f>C267/B267</f>
        <v>1205616.1495543602</v>
      </c>
      <c r="E267" s="74">
        <f>(($C24*E24)+($C40*E40)+($C56*E56)+($C72*E72)+($C88*E88)+($C104*E104)+($C120*E120)+($C136*E136)+($C152*E152)+($C168*E168)+($C184*E184)+($C200*E200)+($C216*E216)+($C232*E232)+($C248*E248)+($C264*E264))/$C267</f>
        <v>50.38881590391997</v>
      </c>
      <c r="F267" s="75">
        <f>(($C24*F24)+($C40*F40)+($C56*F56)+($C72*F72)+($C88*F88)+($C104*F104)+($C120*F120)+($C136*F136)+($C152*F152)+($C168*F168)+($C184*F184)+($C200*F200)+($C216*F216)+($C232*F232)+($C248*F248)+($C264*F264))/$C267</f>
        <v>1.9803335500038797</v>
      </c>
    </row>
    <row r="268" spans="1:6" ht="12.75">
      <c r="A268" s="41"/>
      <c r="B268" s="43"/>
      <c r="C268" s="43"/>
      <c r="D268" s="106"/>
      <c r="E268" s="65"/>
      <c r="F268" s="112"/>
    </row>
    <row r="269" spans="1:6" ht="12.75">
      <c r="A269" s="10"/>
      <c r="B269" s="2"/>
      <c r="C269" s="3"/>
      <c r="D269" s="4"/>
      <c r="E269" s="56"/>
      <c r="F269" s="14"/>
    </row>
    <row r="270" spans="1:6" ht="12.75">
      <c r="A270" s="134" t="s">
        <v>58</v>
      </c>
      <c r="B270" s="2"/>
      <c r="C270" s="3"/>
      <c r="D270" s="4"/>
      <c r="E270" s="56"/>
      <c r="F270" s="14"/>
    </row>
    <row r="271" spans="1:6" ht="12.75">
      <c r="A271" s="113" t="s">
        <v>7</v>
      </c>
      <c r="B271" s="114" t="s">
        <v>51</v>
      </c>
      <c r="C271" s="115" t="s">
        <v>3</v>
      </c>
      <c r="D271" s="63" t="s">
        <v>11</v>
      </c>
      <c r="E271" s="116" t="s">
        <v>13</v>
      </c>
      <c r="F271" s="64" t="s">
        <v>15</v>
      </c>
    </row>
    <row r="272" spans="1:6" ht="12.75">
      <c r="A272" s="117"/>
      <c r="B272" s="118" t="s">
        <v>9</v>
      </c>
      <c r="C272" s="119" t="s">
        <v>50</v>
      </c>
      <c r="D272" s="120" t="s">
        <v>52</v>
      </c>
      <c r="E272" s="121" t="s">
        <v>52</v>
      </c>
      <c r="F272" s="122" t="s">
        <v>60</v>
      </c>
    </row>
    <row r="273" spans="1:6" ht="12.75">
      <c r="A273" s="41"/>
      <c r="B273" s="123" t="s">
        <v>4</v>
      </c>
      <c r="C273" s="123" t="s">
        <v>5</v>
      </c>
      <c r="D273" s="124" t="s">
        <v>6</v>
      </c>
      <c r="E273" s="125" t="s">
        <v>17</v>
      </c>
      <c r="F273" s="125" t="s">
        <v>18</v>
      </c>
    </row>
    <row r="274" spans="1:6" ht="12.75">
      <c r="A274" s="32"/>
      <c r="B274" s="90"/>
      <c r="C274" s="90"/>
      <c r="D274" s="101"/>
      <c r="E274" s="91"/>
      <c r="F274" s="92"/>
    </row>
    <row r="275" spans="1:6" ht="12.75">
      <c r="A275" s="9" t="s">
        <v>32</v>
      </c>
      <c r="B275" s="80"/>
      <c r="C275" s="80"/>
      <c r="D275" s="102"/>
      <c r="E275" s="82"/>
      <c r="F275" s="83"/>
    </row>
    <row r="276" spans="1:6" ht="12.75">
      <c r="A276" s="7" t="s">
        <v>20</v>
      </c>
      <c r="B276" s="139">
        <v>47</v>
      </c>
      <c r="C276" s="144">
        <v>272317491</v>
      </c>
      <c r="D276" s="99">
        <f>C276/B276</f>
        <v>5793989.170212766</v>
      </c>
      <c r="E276" s="141">
        <v>268</v>
      </c>
      <c r="F276" s="198">
        <v>4.71</v>
      </c>
    </row>
    <row r="277" spans="1:6" ht="12.75">
      <c r="A277" s="7" t="s">
        <v>21</v>
      </c>
      <c r="B277" s="139">
        <v>30</v>
      </c>
      <c r="C277" s="140">
        <v>199874684</v>
      </c>
      <c r="D277" s="99">
        <f>C277/B277</f>
        <v>6662489.466666667</v>
      </c>
      <c r="E277" s="141">
        <v>261</v>
      </c>
      <c r="F277" s="130">
        <v>4.714</v>
      </c>
    </row>
    <row r="278" spans="1:6" ht="12.75">
      <c r="A278" s="7" t="s">
        <v>22</v>
      </c>
      <c r="B278" s="145">
        <v>36</v>
      </c>
      <c r="C278" s="144">
        <v>191930817</v>
      </c>
      <c r="D278" s="99">
        <f>C278/B278</f>
        <v>5331411.583333333</v>
      </c>
      <c r="E278" s="146">
        <v>274</v>
      </c>
      <c r="F278" s="174">
        <v>4.525</v>
      </c>
    </row>
    <row r="279" spans="1:6" ht="12.75">
      <c r="A279" s="7" t="s">
        <v>23</v>
      </c>
      <c r="B279" s="128">
        <v>51</v>
      </c>
      <c r="C279" s="140">
        <v>462105169</v>
      </c>
      <c r="D279" s="99">
        <v>9060885.666666666</v>
      </c>
      <c r="E279" s="141">
        <v>202</v>
      </c>
      <c r="F279" s="198">
        <v>4.404</v>
      </c>
    </row>
    <row r="280" spans="1:6" ht="12.75">
      <c r="A280" s="7" t="s">
        <v>24</v>
      </c>
      <c r="B280" s="128">
        <v>31</v>
      </c>
      <c r="C280" s="140">
        <v>173396231</v>
      </c>
      <c r="D280" s="99">
        <v>5593426.806451613</v>
      </c>
      <c r="E280" s="141">
        <v>261</v>
      </c>
      <c r="F280" s="198">
        <v>4.576</v>
      </c>
    </row>
    <row r="281" spans="1:6" ht="12.75">
      <c r="A281" s="7" t="s">
        <v>25</v>
      </c>
      <c r="B281" s="128">
        <v>46</v>
      </c>
      <c r="C281" s="140">
        <v>239672032</v>
      </c>
      <c r="D281" s="99">
        <v>5210261.565217392</v>
      </c>
      <c r="E281" s="141">
        <v>262</v>
      </c>
      <c r="F281" s="198">
        <v>4.8606</v>
      </c>
    </row>
    <row r="282" spans="1:6" ht="12.75">
      <c r="A282" s="7" t="s">
        <v>26</v>
      </c>
      <c r="B282" s="128">
        <v>44</v>
      </c>
      <c r="C282" s="140">
        <v>223262101</v>
      </c>
      <c r="D282" s="99">
        <v>5074138.659090909</v>
      </c>
      <c r="E282" s="141">
        <v>238</v>
      </c>
      <c r="F282" s="198">
        <v>5.0287</v>
      </c>
    </row>
    <row r="283" spans="1:6" ht="12.75">
      <c r="A283" s="7" t="s">
        <v>27</v>
      </c>
      <c r="B283" s="80">
        <v>35</v>
      </c>
      <c r="C283" s="80">
        <v>179015180</v>
      </c>
      <c r="D283" s="99">
        <v>5114719.428571428</v>
      </c>
      <c r="E283" s="82">
        <v>274</v>
      </c>
      <c r="F283" s="83">
        <v>5.2171</v>
      </c>
    </row>
    <row r="284" spans="1:6" ht="12.75">
      <c r="A284" s="7" t="s">
        <v>28</v>
      </c>
      <c r="B284" s="135">
        <v>33</v>
      </c>
      <c r="C284" s="136">
        <v>179418675</v>
      </c>
      <c r="D284" s="99">
        <v>5436929.545454546</v>
      </c>
      <c r="E284" s="137">
        <v>267</v>
      </c>
      <c r="F284" s="199">
        <v>5.2536</v>
      </c>
    </row>
    <row r="285" spans="1:6" ht="12.75">
      <c r="A285" s="7" t="s">
        <v>29</v>
      </c>
      <c r="B285" s="80">
        <v>31</v>
      </c>
      <c r="C285" s="80">
        <v>167912796</v>
      </c>
      <c r="D285" s="99">
        <v>5416541.806451613</v>
      </c>
      <c r="E285" s="82">
        <v>272</v>
      </c>
      <c r="F285" s="83">
        <v>5.1644</v>
      </c>
    </row>
    <row r="286" spans="1:6" ht="12.75">
      <c r="A286" s="7" t="s">
        <v>30</v>
      </c>
      <c r="B286" s="128">
        <v>35</v>
      </c>
      <c r="C286" s="140">
        <v>195357055</v>
      </c>
      <c r="D286" s="99">
        <v>5581630.142857143</v>
      </c>
      <c r="E286" s="141">
        <v>255</v>
      </c>
      <c r="F286" s="198">
        <v>5.2813</v>
      </c>
    </row>
    <row r="287" spans="1:6" ht="12.75">
      <c r="A287" s="7" t="s">
        <v>31</v>
      </c>
      <c r="B287" s="128">
        <v>33</v>
      </c>
      <c r="C287" s="140">
        <v>167376780</v>
      </c>
      <c r="D287" s="99">
        <v>5072023.636363637</v>
      </c>
      <c r="E287" s="141">
        <v>267</v>
      </c>
      <c r="F287" s="198">
        <v>5.4979</v>
      </c>
    </row>
    <row r="288" spans="1:6" ht="12.75">
      <c r="A288" s="7"/>
      <c r="B288" s="80"/>
      <c r="C288" s="80"/>
      <c r="D288" s="99"/>
      <c r="E288" s="82"/>
      <c r="F288" s="85"/>
    </row>
    <row r="289" spans="1:6" ht="12.75">
      <c r="A289" s="29" t="s">
        <v>0</v>
      </c>
      <c r="B289" s="86">
        <f>SUM(B276:B288)</f>
        <v>452</v>
      </c>
      <c r="C289" s="86">
        <f>SUM(C276:C288)</f>
        <v>2651639011</v>
      </c>
      <c r="D289" s="100">
        <f>C289/B289</f>
        <v>5866457.988938053</v>
      </c>
      <c r="E289" s="88">
        <f>(($C276*E276)+($C277*E277)+($C278*E278)+($C279*E279)+($C280*E280)+($C281*E281)+($C282*E282)+($C283*E283)+($C284*E284)+($C285*E285)+($C286*E286)+($C287*E287))/$C289</f>
        <v>252.44854574324256</v>
      </c>
      <c r="F289" s="89">
        <f>(($C276*F276)+($C277*F277)+($C278*F278)+($C279*F279)+($C280*F280)+($C281*F281)+($C282*F282)+($C283*F283)+($C284*F284)+($C285*F285)+($C286*F286)+($C287*F287))/$C289</f>
        <v>4.86688224275593</v>
      </c>
    </row>
    <row r="290" spans="1:6" ht="12.75">
      <c r="A290" s="7"/>
      <c r="B290" s="33"/>
      <c r="C290" s="33"/>
      <c r="D290" s="96"/>
      <c r="E290" s="35"/>
      <c r="F290" s="35"/>
    </row>
    <row r="291" spans="1:6" ht="12.75">
      <c r="A291" s="9" t="s">
        <v>59</v>
      </c>
      <c r="B291" s="18"/>
      <c r="C291" s="23"/>
      <c r="D291" s="97"/>
      <c r="E291" s="58"/>
      <c r="F291" s="14"/>
    </row>
    <row r="292" spans="1:6" ht="12.75">
      <c r="A292" s="7" t="s">
        <v>20</v>
      </c>
      <c r="B292" s="145">
        <v>12</v>
      </c>
      <c r="C292" s="144">
        <v>99304361</v>
      </c>
      <c r="D292" s="99">
        <f>C292/B292</f>
        <v>8275363.416666667</v>
      </c>
      <c r="E292" s="146">
        <v>292</v>
      </c>
      <c r="F292" s="173">
        <v>4.569487247292191</v>
      </c>
    </row>
    <row r="293" spans="1:6" ht="12.75">
      <c r="A293" s="7" t="s">
        <v>21</v>
      </c>
      <c r="B293" s="139">
        <v>7</v>
      </c>
      <c r="C293" s="140">
        <v>57473326</v>
      </c>
      <c r="D293" s="99">
        <f>C293/B293</f>
        <v>8210475.142857143</v>
      </c>
      <c r="E293" s="141">
        <v>334</v>
      </c>
      <c r="F293" s="130">
        <v>4.711433575290214</v>
      </c>
    </row>
    <row r="294" spans="1:6" ht="12.75">
      <c r="A294" s="7" t="s">
        <v>22</v>
      </c>
      <c r="B294" s="128">
        <v>8</v>
      </c>
      <c r="C294" s="140">
        <v>45292702</v>
      </c>
      <c r="D294" s="99">
        <f>C294/B294</f>
        <v>5661587.75</v>
      </c>
      <c r="E294" s="141">
        <v>326</v>
      </c>
      <c r="F294" s="198">
        <v>4.697064291947078</v>
      </c>
    </row>
    <row r="295" spans="1:6" ht="12.75">
      <c r="A295" s="7" t="s">
        <v>23</v>
      </c>
      <c r="B295" s="128">
        <v>12</v>
      </c>
      <c r="C295" s="140">
        <v>94585933</v>
      </c>
      <c r="D295" s="99">
        <v>7882161.083333333</v>
      </c>
      <c r="E295" s="141">
        <v>303</v>
      </c>
      <c r="F295" s="198">
        <v>4.486858129316121</v>
      </c>
    </row>
    <row r="296" spans="1:6" ht="12.75">
      <c r="A296" s="7" t="s">
        <v>24</v>
      </c>
      <c r="B296" s="128">
        <v>14</v>
      </c>
      <c r="C296" s="140">
        <v>80814984</v>
      </c>
      <c r="D296" s="99">
        <v>5772498.857142857</v>
      </c>
      <c r="E296" s="141">
        <v>301</v>
      </c>
      <c r="F296" s="198">
        <v>4.590648628724594</v>
      </c>
    </row>
    <row r="297" spans="1:6" ht="12.75">
      <c r="A297" s="7" t="s">
        <v>25</v>
      </c>
      <c r="B297" s="181">
        <v>8</v>
      </c>
      <c r="C297" s="144">
        <v>57826230</v>
      </c>
      <c r="D297" s="99">
        <v>7228278.75</v>
      </c>
      <c r="E297" s="146">
        <v>277</v>
      </c>
      <c r="F297" s="174">
        <v>4.67299839571074</v>
      </c>
    </row>
    <row r="298" spans="1:6" ht="12.75">
      <c r="A298" s="7" t="s">
        <v>26</v>
      </c>
      <c r="B298" s="80">
        <v>6</v>
      </c>
      <c r="C298" s="80">
        <v>34537868</v>
      </c>
      <c r="D298" s="99">
        <v>5756311.333333333</v>
      </c>
      <c r="E298" s="82">
        <v>226</v>
      </c>
      <c r="F298" s="85">
        <v>4.981220520039048</v>
      </c>
    </row>
    <row r="299" spans="1:6" ht="12.75">
      <c r="A299" s="7" t="s">
        <v>27</v>
      </c>
      <c r="B299" s="80">
        <v>5</v>
      </c>
      <c r="C299" s="80">
        <v>37268659</v>
      </c>
      <c r="D299" s="99">
        <v>7453731.8</v>
      </c>
      <c r="E299" s="82">
        <v>258</v>
      </c>
      <c r="F299" s="85">
        <v>5.0218</v>
      </c>
    </row>
    <row r="300" spans="1:6" ht="12.75">
      <c r="A300" s="7" t="s">
        <v>28</v>
      </c>
      <c r="B300" s="135">
        <v>7</v>
      </c>
      <c r="C300" s="136">
        <v>54880334</v>
      </c>
      <c r="D300" s="99">
        <v>7840047.714285715</v>
      </c>
      <c r="E300" s="137">
        <v>298</v>
      </c>
      <c r="F300" s="199">
        <v>5.0868</v>
      </c>
    </row>
    <row r="301" spans="1:6" ht="12.75">
      <c r="A301" s="7" t="s">
        <v>29</v>
      </c>
      <c r="B301" s="80">
        <v>5</v>
      </c>
      <c r="C301" s="80">
        <v>53991357</v>
      </c>
      <c r="D301" s="99">
        <v>10798271.4</v>
      </c>
      <c r="E301" s="82">
        <v>303</v>
      </c>
      <c r="F301" s="83">
        <v>5.1239</v>
      </c>
    </row>
    <row r="302" spans="1:6" ht="12.75">
      <c r="A302" s="7" t="s">
        <v>30</v>
      </c>
      <c r="B302" s="128">
        <v>1</v>
      </c>
      <c r="C302" s="140">
        <v>5413542</v>
      </c>
      <c r="D302" s="99">
        <v>5413542</v>
      </c>
      <c r="E302" s="141">
        <v>276</v>
      </c>
      <c r="F302" s="197">
        <v>5.6</v>
      </c>
    </row>
    <row r="303" spans="1:6" ht="12.75">
      <c r="A303" s="7" t="s">
        <v>31</v>
      </c>
      <c r="B303" s="128">
        <v>0</v>
      </c>
      <c r="C303" s="140">
        <v>0</v>
      </c>
      <c r="D303" s="99">
        <v>0</v>
      </c>
      <c r="E303" s="141">
        <v>0</v>
      </c>
      <c r="F303" s="198">
        <v>0</v>
      </c>
    </row>
    <row r="304" spans="1:6" ht="12.75">
      <c r="A304" s="7"/>
      <c r="B304" s="80"/>
      <c r="C304" s="80"/>
      <c r="D304" s="99"/>
      <c r="E304" s="82"/>
      <c r="F304" s="85"/>
    </row>
    <row r="305" spans="1:6" ht="12.75">
      <c r="A305" s="29" t="s">
        <v>0</v>
      </c>
      <c r="B305" s="86">
        <f>SUM(B292:B304)</f>
        <v>85</v>
      </c>
      <c r="C305" s="86">
        <f>SUM(C292:C304)</f>
        <v>621389296</v>
      </c>
      <c r="D305" s="100">
        <f>C305/B305</f>
        <v>7310462.305882353</v>
      </c>
      <c r="E305" s="88">
        <f>(($C292*E292)+($C293*E293)+($C294*E294)+($C295*E295)+($C296*E296)+($C297*E297)+($C298*E298)+($C299*E299)+($C300*E300)+($C301*E301)+($C302*E302)+($C303*E303))/$C305</f>
        <v>295.4505821194577</v>
      </c>
      <c r="F305" s="89">
        <f>(($C292*F292)+($C293*F293)+($C294*F294)+($C295*F295)+($C296*F296)+($C297*F297)+($C298*F298)+($C299*F299)+($C300*F300)+($C301*F301)+($C302*F302)+($C303*F303))/$C305</f>
        <v>4.744573458229798</v>
      </c>
    </row>
    <row r="306" spans="1:6" ht="12.75">
      <c r="A306" s="7"/>
      <c r="B306" s="33"/>
      <c r="C306" s="33"/>
      <c r="D306" s="96"/>
      <c r="E306" s="35"/>
      <c r="F306" s="35"/>
    </row>
    <row r="307" spans="1:6" ht="12.75">
      <c r="A307" s="9" t="s">
        <v>66</v>
      </c>
      <c r="B307" s="18"/>
      <c r="C307" s="23"/>
      <c r="D307" s="97"/>
      <c r="E307" s="58"/>
      <c r="F307" s="14"/>
    </row>
    <row r="308" spans="1:6" ht="12.75">
      <c r="A308" s="7" t="s">
        <v>20</v>
      </c>
      <c r="B308" s="209">
        <v>4</v>
      </c>
      <c r="C308" s="144">
        <v>29511191</v>
      </c>
      <c r="D308" s="99">
        <f>C308/B308</f>
        <v>7377797.75</v>
      </c>
      <c r="E308" s="210">
        <v>240</v>
      </c>
      <c r="F308" s="130">
        <v>5.91</v>
      </c>
    </row>
    <row r="309" spans="1:6" ht="12.75">
      <c r="A309" s="7" t="s">
        <v>21</v>
      </c>
      <c r="B309" s="139">
        <v>1</v>
      </c>
      <c r="C309" s="140">
        <v>8254470</v>
      </c>
      <c r="D309" s="99">
        <f>C309/B309</f>
        <v>8254470</v>
      </c>
      <c r="E309" s="141">
        <v>240</v>
      </c>
      <c r="F309" s="130">
        <v>6.049</v>
      </c>
    </row>
    <row r="310" spans="1:6" ht="12.75">
      <c r="A310" s="7" t="s">
        <v>22</v>
      </c>
      <c r="B310" s="139">
        <v>3</v>
      </c>
      <c r="C310" s="188">
        <v>25077182</v>
      </c>
      <c r="D310" s="99">
        <f>C310/B310</f>
        <v>8359060.666666667</v>
      </c>
      <c r="E310" s="141">
        <v>250</v>
      </c>
      <c r="F310" s="198">
        <v>5.894</v>
      </c>
    </row>
    <row r="311" spans="1:6" ht="12.75">
      <c r="A311" s="7" t="s">
        <v>23</v>
      </c>
      <c r="B311" s="139">
        <v>4</v>
      </c>
      <c r="C311" s="140">
        <v>50492892</v>
      </c>
      <c r="D311" s="99">
        <v>12623223</v>
      </c>
      <c r="E311" s="141">
        <v>263</v>
      </c>
      <c r="F311" s="198">
        <v>5.774</v>
      </c>
    </row>
    <row r="312" spans="1:6" ht="12.75">
      <c r="A312" s="7" t="s">
        <v>24</v>
      </c>
      <c r="B312" s="181">
        <v>10</v>
      </c>
      <c r="C312" s="144">
        <v>167146635</v>
      </c>
      <c r="D312" s="99">
        <v>16714663.5</v>
      </c>
      <c r="E312" s="141">
        <v>315</v>
      </c>
      <c r="F312" s="198">
        <v>5.769</v>
      </c>
    </row>
    <row r="313" spans="1:6" ht="12.75">
      <c r="A313" s="7" t="s">
        <v>25</v>
      </c>
      <c r="B313" s="218">
        <v>10</v>
      </c>
      <c r="C313" s="219">
        <v>198603016</v>
      </c>
      <c r="D313" s="99">
        <v>19860301.6</v>
      </c>
      <c r="E313" s="141">
        <v>186</v>
      </c>
      <c r="F313" s="198">
        <v>6.0132</v>
      </c>
    </row>
    <row r="314" spans="1:6" ht="12.75">
      <c r="A314" s="7" t="s">
        <v>26</v>
      </c>
      <c r="B314" s="243">
        <v>7</v>
      </c>
      <c r="C314" s="140">
        <v>66629882</v>
      </c>
      <c r="D314" s="99">
        <v>9518554.57142857</v>
      </c>
      <c r="E314" s="175">
        <v>305</v>
      </c>
      <c r="F314" s="85">
        <v>6.2743</v>
      </c>
    </row>
    <row r="315" spans="1:6" ht="12.75">
      <c r="A315" s="7" t="s">
        <v>27</v>
      </c>
      <c r="B315" s="135">
        <v>14</v>
      </c>
      <c r="C315" s="136">
        <v>118093044</v>
      </c>
      <c r="D315" s="99">
        <v>8435217.42857143</v>
      </c>
      <c r="E315" s="175">
        <v>319</v>
      </c>
      <c r="F315" s="83">
        <v>6.4508</v>
      </c>
    </row>
    <row r="316" spans="1:6" ht="12.75">
      <c r="A316" s="7" t="s">
        <v>28</v>
      </c>
      <c r="B316" s="145">
        <v>2</v>
      </c>
      <c r="C316" s="144">
        <v>23857089</v>
      </c>
      <c r="D316" s="99">
        <v>11928544.5</v>
      </c>
      <c r="E316" s="146">
        <v>271</v>
      </c>
      <c r="F316" s="173">
        <v>6.4102</v>
      </c>
    </row>
    <row r="317" spans="1:6" ht="12.75">
      <c r="A317" s="7" t="s">
        <v>29</v>
      </c>
      <c r="B317" s="135">
        <v>10</v>
      </c>
      <c r="C317" s="136">
        <v>63482130</v>
      </c>
      <c r="D317" s="99">
        <v>6348213</v>
      </c>
      <c r="E317" s="175">
        <v>319</v>
      </c>
      <c r="F317" s="83">
        <v>6.5245</v>
      </c>
    </row>
    <row r="318" spans="1:6" ht="12.75">
      <c r="A318" s="7" t="s">
        <v>30</v>
      </c>
      <c r="B318" s="128">
        <v>9</v>
      </c>
      <c r="C318" s="248">
        <v>70822165</v>
      </c>
      <c r="D318" s="99">
        <v>7869129.444444444</v>
      </c>
      <c r="E318" s="157">
        <v>310</v>
      </c>
      <c r="F318" s="198">
        <v>6.7409</v>
      </c>
    </row>
    <row r="319" spans="1:6" ht="12.75">
      <c r="A319" s="7" t="s">
        <v>31</v>
      </c>
      <c r="B319" s="128">
        <v>1</v>
      </c>
      <c r="C319" s="140">
        <v>9672419</v>
      </c>
      <c r="D319" s="99">
        <v>9672419</v>
      </c>
      <c r="E319" s="141">
        <v>360</v>
      </c>
      <c r="F319" s="198">
        <v>6.9998</v>
      </c>
    </row>
    <row r="320" spans="1:6" ht="12.75">
      <c r="A320" s="7"/>
      <c r="B320" s="182"/>
      <c r="C320" s="136"/>
      <c r="D320" s="99"/>
      <c r="E320" s="82"/>
      <c r="F320" s="85"/>
    </row>
    <row r="321" spans="1:6" ht="12.75">
      <c r="A321" s="29" t="s">
        <v>0</v>
      </c>
      <c r="B321" s="86">
        <f>SUM(B308:B320)</f>
        <v>75</v>
      </c>
      <c r="C321" s="86">
        <f>SUM(C308:C320)</f>
        <v>831642115</v>
      </c>
      <c r="D321" s="100">
        <f>C321/B321</f>
        <v>11088561.533333333</v>
      </c>
      <c r="E321" s="88">
        <f>(($C308*E308)+($C309*E309)+($C310*E310)+($C311*E311)+($C312*E312)+($C313*E313)+($C314*E314)+($C315*E315)+($C316*E316)+($C317*E317)+($C318*E318)+($C319*E319))/$C321</f>
        <v>274.57825817539316</v>
      </c>
      <c r="F321" s="89">
        <f>(($C308*F308)+($C309*F309)+($C310*F310)+($C311*F311)+($C312*F312)+($C313*F313)+($C314*F314)+($C315*F315)+($C316*F316)+($C317*F317)+($C318*F318)+($C319*F319))/$C321</f>
        <v>6.1496168536480385</v>
      </c>
    </row>
    <row r="322" spans="1:6" ht="12.75">
      <c r="A322" s="7"/>
      <c r="B322" s="33"/>
      <c r="C322" s="33"/>
      <c r="D322" s="96"/>
      <c r="E322" s="35"/>
      <c r="F322" s="35"/>
    </row>
    <row r="323" spans="1:6" ht="12.75">
      <c r="A323" s="9" t="s">
        <v>19</v>
      </c>
      <c r="B323" s="18"/>
      <c r="C323" s="23"/>
      <c r="D323" s="97"/>
      <c r="E323" s="58"/>
      <c r="F323" s="14"/>
    </row>
    <row r="324" spans="1:6" ht="12.75">
      <c r="A324" s="7" t="s">
        <v>20</v>
      </c>
      <c r="B324" s="200">
        <v>126</v>
      </c>
      <c r="C324" s="201">
        <v>568509525</v>
      </c>
      <c r="D324" s="99">
        <f>C324/B324</f>
        <v>4511980.357142857</v>
      </c>
      <c r="E324" s="141">
        <v>239</v>
      </c>
      <c r="F324" s="130">
        <v>6.07</v>
      </c>
    </row>
    <row r="325" spans="1:6" ht="12.75">
      <c r="A325" s="7" t="s">
        <v>21</v>
      </c>
      <c r="B325" s="139">
        <v>102</v>
      </c>
      <c r="C325" s="140">
        <v>398231330</v>
      </c>
      <c r="D325" s="99">
        <f>C325/B325</f>
        <v>3904228.725490196</v>
      </c>
      <c r="E325" s="141">
        <v>240</v>
      </c>
      <c r="F325" s="130">
        <v>6.166</v>
      </c>
    </row>
    <row r="326" spans="1:6" ht="12.75">
      <c r="A326" s="7" t="s">
        <v>22</v>
      </c>
      <c r="B326" s="139">
        <v>59</v>
      </c>
      <c r="C326" s="140">
        <v>216050898</v>
      </c>
      <c r="D326" s="99">
        <f>C326/B326</f>
        <v>3661879.627118644</v>
      </c>
      <c r="E326" s="141">
        <v>239</v>
      </c>
      <c r="F326" s="198">
        <v>6.276</v>
      </c>
    </row>
    <row r="327" spans="1:6" ht="12.75">
      <c r="A327" s="7" t="s">
        <v>23</v>
      </c>
      <c r="B327" s="128">
        <v>75</v>
      </c>
      <c r="C327" s="140">
        <v>301278994</v>
      </c>
      <c r="D327" s="99">
        <v>4017053.2533333334</v>
      </c>
      <c r="E327" s="141">
        <v>239</v>
      </c>
      <c r="F327" s="130">
        <v>6.325</v>
      </c>
    </row>
    <row r="328" spans="1:6" ht="12.75">
      <c r="A328" s="7" t="s">
        <v>24</v>
      </c>
      <c r="B328" s="128">
        <v>41</v>
      </c>
      <c r="C328" s="140">
        <v>172343848</v>
      </c>
      <c r="D328" s="99">
        <v>4203508.4878048785</v>
      </c>
      <c r="E328" s="141">
        <v>240</v>
      </c>
      <c r="F328" s="198">
        <v>6.319</v>
      </c>
    </row>
    <row r="329" spans="1:6" ht="12.75">
      <c r="A329" s="7" t="s">
        <v>25</v>
      </c>
      <c r="B329" s="128">
        <v>7</v>
      </c>
      <c r="C329" s="140">
        <v>15725375</v>
      </c>
      <c r="D329" s="99">
        <v>2246482.1428571427</v>
      </c>
      <c r="E329" s="141">
        <v>236</v>
      </c>
      <c r="F329" s="198">
        <v>6.606</v>
      </c>
    </row>
    <row r="330" spans="1:6" ht="12.75">
      <c r="A330" s="7" t="s">
        <v>26</v>
      </c>
      <c r="B330" s="80">
        <v>5</v>
      </c>
      <c r="C330" s="80">
        <v>12645603</v>
      </c>
      <c r="D330" s="99">
        <v>2529120.6</v>
      </c>
      <c r="E330" s="82">
        <v>240</v>
      </c>
      <c r="F330" s="85">
        <v>7.3207</v>
      </c>
    </row>
    <row r="331" spans="1:6" ht="12.75">
      <c r="A331" s="7" t="s">
        <v>27</v>
      </c>
      <c r="B331" s="80">
        <v>3</v>
      </c>
      <c r="C331" s="80">
        <v>9376118</v>
      </c>
      <c r="D331" s="99">
        <v>3125372.6666666665</v>
      </c>
      <c r="E331" s="82">
        <v>240</v>
      </c>
      <c r="F331" s="171">
        <v>7.1173</v>
      </c>
    </row>
    <row r="332" spans="1:6" ht="12.75">
      <c r="A332" s="7" t="s">
        <v>28</v>
      </c>
      <c r="B332" s="139">
        <v>6</v>
      </c>
      <c r="C332" s="140">
        <v>26075127</v>
      </c>
      <c r="D332" s="99">
        <v>4345854.5</v>
      </c>
      <c r="E332" s="141">
        <v>240</v>
      </c>
      <c r="F332" s="130">
        <v>6.9551</v>
      </c>
    </row>
    <row r="333" spans="1:6" ht="12.75">
      <c r="A333" s="7" t="s">
        <v>29</v>
      </c>
      <c r="B333" s="80">
        <v>11</v>
      </c>
      <c r="C333" s="80">
        <v>37786036</v>
      </c>
      <c r="D333" s="99">
        <v>3435094.1818181816</v>
      </c>
      <c r="E333" s="82">
        <v>240</v>
      </c>
      <c r="F333" s="171">
        <v>6.95</v>
      </c>
    </row>
    <row r="334" spans="1:6" ht="12.75">
      <c r="A334" s="7" t="s">
        <v>30</v>
      </c>
      <c r="B334" s="128">
        <v>4</v>
      </c>
      <c r="C334" s="140">
        <v>14705246</v>
      </c>
      <c r="D334" s="99">
        <v>3676311.5</v>
      </c>
      <c r="E334" s="141">
        <v>240</v>
      </c>
      <c r="F334" s="130">
        <v>7.3937</v>
      </c>
    </row>
    <row r="335" spans="1:6" ht="12.75">
      <c r="A335" s="7" t="s">
        <v>31</v>
      </c>
      <c r="B335" s="128">
        <v>2</v>
      </c>
      <c r="C335" s="140">
        <v>2931357</v>
      </c>
      <c r="D335" s="99">
        <v>1465678.5</v>
      </c>
      <c r="E335" s="141">
        <v>240</v>
      </c>
      <c r="F335" s="198">
        <v>7.76</v>
      </c>
    </row>
    <row r="336" spans="1:6" ht="12.75">
      <c r="A336" s="7"/>
      <c r="B336" s="80"/>
      <c r="C336" s="80"/>
      <c r="D336" s="99"/>
      <c r="E336" s="82"/>
      <c r="F336" s="85"/>
    </row>
    <row r="337" spans="1:6" ht="12.75">
      <c r="A337" s="29" t="s">
        <v>0</v>
      </c>
      <c r="B337" s="86">
        <f>SUM(B324:B336)</f>
        <v>441</v>
      </c>
      <c r="C337" s="86">
        <f>SUM(C324:C336)</f>
        <v>1775659457</v>
      </c>
      <c r="D337" s="100">
        <f>C337/B337</f>
        <v>4026438.678004535</v>
      </c>
      <c r="E337" s="88">
        <f>(($C324*E324)+($C325*E325)+($C326*E326)+($C327*E327)+($C328*E328)+($C329*E329)+($C330*E330)+($C331*E331)+($C332*E332)+($C333*E333)+($C334*E334)+($C335*E335))/$C337</f>
        <v>239.3530623721393</v>
      </c>
      <c r="F337" s="89">
        <f>(($C324*F324)+($C325*F325)+($C326*F326)+($C327*F327)+($C328*F328)+($C329*F329)+($C330*F330)+($C331*F331)+($C332*F332)+($C333*F333)+($C334*F334)+($C335*F335))/$C337</f>
        <v>6.248689022909532</v>
      </c>
    </row>
    <row r="338" spans="1:6" ht="12.75">
      <c r="A338" s="7"/>
      <c r="B338" s="33"/>
      <c r="C338" s="33"/>
      <c r="D338" s="96"/>
      <c r="E338" s="35"/>
      <c r="F338" s="35"/>
    </row>
    <row r="339" spans="1:6" ht="12.75">
      <c r="A339" s="9" t="s">
        <v>85</v>
      </c>
      <c r="B339" s="18"/>
      <c r="C339" s="23"/>
      <c r="D339" s="97"/>
      <c r="E339" s="58"/>
      <c r="F339" s="14"/>
    </row>
    <row r="340" spans="1:6" ht="12.75">
      <c r="A340" s="7" t="s">
        <v>20</v>
      </c>
      <c r="B340" s="202">
        <v>16</v>
      </c>
      <c r="C340" s="203">
        <v>60196387</v>
      </c>
      <c r="D340" s="99">
        <f>C340/B340</f>
        <v>3762274.1875</v>
      </c>
      <c r="E340" s="146">
        <v>52</v>
      </c>
      <c r="F340" s="186">
        <v>5.95</v>
      </c>
    </row>
    <row r="341" spans="1:6" ht="12.75">
      <c r="A341" s="7" t="s">
        <v>21</v>
      </c>
      <c r="B341" s="139">
        <v>18</v>
      </c>
      <c r="C341" s="140">
        <v>61597741</v>
      </c>
      <c r="D341" s="99">
        <f>C341/B341</f>
        <v>3422096.722222222</v>
      </c>
      <c r="E341" s="141">
        <v>174</v>
      </c>
      <c r="F341" s="130">
        <v>5.939</v>
      </c>
    </row>
    <row r="342" spans="1:6" ht="12.75">
      <c r="A342" s="7" t="s">
        <v>22</v>
      </c>
      <c r="B342" s="181">
        <v>47</v>
      </c>
      <c r="C342" s="144">
        <v>166709842</v>
      </c>
      <c r="D342" s="99">
        <f>C342/B342</f>
        <v>3547017.914893617</v>
      </c>
      <c r="E342" s="146">
        <v>168</v>
      </c>
      <c r="F342" s="174">
        <v>6.096</v>
      </c>
    </row>
    <row r="343" spans="1:6" ht="12.75">
      <c r="A343" s="7" t="s">
        <v>23</v>
      </c>
      <c r="B343" s="128">
        <v>22</v>
      </c>
      <c r="C343" s="140">
        <v>93138028</v>
      </c>
      <c r="D343" s="99">
        <v>4233546.7272727275</v>
      </c>
      <c r="E343" s="141">
        <v>192</v>
      </c>
      <c r="F343" s="197">
        <v>6.109</v>
      </c>
    </row>
    <row r="344" spans="1:6" ht="12.75">
      <c r="A344" s="7" t="s">
        <v>24</v>
      </c>
      <c r="B344" s="128">
        <v>8</v>
      </c>
      <c r="C344" s="140">
        <v>30591889</v>
      </c>
      <c r="D344" s="99">
        <v>3823986.125</v>
      </c>
      <c r="E344" s="141">
        <v>202</v>
      </c>
      <c r="F344" s="198">
        <v>6.243</v>
      </c>
    </row>
    <row r="345" spans="1:6" ht="12.75">
      <c r="A345" s="7" t="s">
        <v>25</v>
      </c>
      <c r="B345" s="128">
        <v>10</v>
      </c>
      <c r="C345" s="140">
        <v>32134096</v>
      </c>
      <c r="D345" s="99">
        <v>3213409.6</v>
      </c>
      <c r="E345" s="141">
        <v>168</v>
      </c>
      <c r="F345" s="198">
        <v>6.2147</v>
      </c>
    </row>
    <row r="346" spans="1:6" ht="12.75">
      <c r="A346" s="7" t="s">
        <v>26</v>
      </c>
      <c r="B346" s="135">
        <v>19</v>
      </c>
      <c r="C346" s="136">
        <v>76790305</v>
      </c>
      <c r="D346" s="99">
        <v>4041595</v>
      </c>
      <c r="E346" s="82">
        <v>239</v>
      </c>
      <c r="F346" s="85">
        <v>6.339</v>
      </c>
    </row>
    <row r="347" spans="1:6" ht="12.75">
      <c r="A347" s="7" t="s">
        <v>27</v>
      </c>
      <c r="B347" s="80">
        <v>16</v>
      </c>
      <c r="C347" s="80">
        <v>56058003</v>
      </c>
      <c r="D347" s="99">
        <v>3503625.1875</v>
      </c>
      <c r="E347" s="82">
        <v>268</v>
      </c>
      <c r="F347" s="171">
        <v>6.8837</v>
      </c>
    </row>
    <row r="348" spans="1:6" ht="12.75">
      <c r="A348" s="7" t="s">
        <v>28</v>
      </c>
      <c r="B348" s="139">
        <v>10</v>
      </c>
      <c r="C348" s="140">
        <v>37832768</v>
      </c>
      <c r="D348" s="99">
        <v>3783276.8</v>
      </c>
      <c r="E348" s="183">
        <v>292</v>
      </c>
      <c r="F348" s="184">
        <v>6.797</v>
      </c>
    </row>
    <row r="349" spans="1:6" ht="12.75">
      <c r="A349" s="7" t="s">
        <v>29</v>
      </c>
      <c r="B349" s="147">
        <v>13</v>
      </c>
      <c r="C349" s="147">
        <v>57552312</v>
      </c>
      <c r="D349" s="99">
        <v>4427100.923076923</v>
      </c>
      <c r="E349" s="82">
        <v>324</v>
      </c>
      <c r="F349" s="171">
        <v>7.066</v>
      </c>
    </row>
    <row r="350" spans="1:6" ht="12.75">
      <c r="A350" s="7" t="s">
        <v>30</v>
      </c>
      <c r="B350" s="147">
        <v>19</v>
      </c>
      <c r="C350" s="147">
        <v>70821418</v>
      </c>
      <c r="D350" s="99">
        <v>3727443.052631579</v>
      </c>
      <c r="E350" s="82">
        <v>339</v>
      </c>
      <c r="F350" s="83">
        <v>7.2478</v>
      </c>
    </row>
    <row r="351" spans="1:6" ht="12.75">
      <c r="A351" s="7" t="s">
        <v>31</v>
      </c>
      <c r="B351" s="147">
        <v>16</v>
      </c>
      <c r="C351" s="147">
        <v>61919189</v>
      </c>
      <c r="D351" s="99">
        <v>3869949.3125</v>
      </c>
      <c r="E351" s="82">
        <v>346</v>
      </c>
      <c r="F351" s="83">
        <v>7.1595</v>
      </c>
    </row>
    <row r="352" spans="1:6" ht="12.75">
      <c r="A352" s="7"/>
      <c r="B352" s="80"/>
      <c r="C352" s="80"/>
      <c r="D352" s="99"/>
      <c r="E352" s="82"/>
      <c r="F352" s="85"/>
    </row>
    <row r="353" spans="1:6" ht="12.75">
      <c r="A353" s="29" t="s">
        <v>0</v>
      </c>
      <c r="B353" s="86">
        <f>SUM(B340:B351)</f>
        <v>214</v>
      </c>
      <c r="C353" s="86">
        <f>SUM(C340:C351)</f>
        <v>805341978</v>
      </c>
      <c r="D353" s="100">
        <f>C353/B353</f>
        <v>3763280.271028037</v>
      </c>
      <c r="E353" s="88">
        <f>(($C340*E340)+($C341*E341)+($C342*E342)+($C343*E343)+($C344*E344)+($C345*E345)+($C346*E346)+($C347*E347)+($C348*E348)+($C349*E349)+($C350*E350)+($C351*E351))/$C353</f>
        <v>223.28292035833752</v>
      </c>
      <c r="F353" s="89">
        <f>(($C340*F340)+($C341*F341)+($C342*F342)+($C343*F343)+($C344*F344)+($C345*F345)+($C346*F346)+($C347*F347)+($C348*F348)+($C349*F349)+($C350*F350)+($C351*F351))/$C353</f>
        <v>6.44820964756813</v>
      </c>
    </row>
    <row r="354" spans="1:6" ht="12.75">
      <c r="A354" s="132"/>
      <c r="B354" s="52"/>
      <c r="C354" s="52"/>
      <c r="D354" s="97"/>
      <c r="E354" s="25"/>
      <c r="F354" s="133"/>
    </row>
    <row r="355" spans="1:6" ht="12.75">
      <c r="A355" s="40"/>
      <c r="B355" s="42"/>
      <c r="C355" s="42"/>
      <c r="D355" s="104"/>
      <c r="E355" s="63"/>
      <c r="F355" s="111"/>
    </row>
    <row r="356" spans="1:6" ht="12.75">
      <c r="A356" s="93" t="s">
        <v>0</v>
      </c>
      <c r="B356" s="72">
        <f>SUM(B289,B305,B321,B337,B353)</f>
        <v>1267</v>
      </c>
      <c r="C356" s="72">
        <f>SUM(C289,C305,C321,C337,C353)</f>
        <v>6685671857</v>
      </c>
      <c r="D356" s="105">
        <f>C356/B356</f>
        <v>5276773.3677979475</v>
      </c>
      <c r="E356" s="74">
        <f>(($C289*E289)+($C305*E305)+($C321*E321)+($C337*E337)+($C353*E353))/$C356</f>
        <v>252.20677267963018</v>
      </c>
      <c r="F356" s="75">
        <f>(($C289*F289)+($C305*F305)+(C321*F321)+(C337*F337)+(C353*F353))/$C356</f>
        <v>5.572555879328224</v>
      </c>
    </row>
    <row r="357" spans="1:6" ht="12.75">
      <c r="A357" s="41"/>
      <c r="B357" s="43"/>
      <c r="C357" s="43"/>
      <c r="D357" s="106"/>
      <c r="E357" s="65"/>
      <c r="F357" s="112"/>
    </row>
    <row r="358" spans="1:6" ht="12.75">
      <c r="A358" s="10"/>
      <c r="B358" s="2"/>
      <c r="C358" s="3"/>
      <c r="D358" s="4"/>
      <c r="E358" s="56"/>
      <c r="F358" s="57"/>
    </row>
    <row r="359" spans="1:6" ht="12.75">
      <c r="A359" s="1"/>
      <c r="B359" s="3"/>
      <c r="C359" s="3"/>
      <c r="D359" s="4"/>
      <c r="E359" s="56"/>
      <c r="F359" s="57"/>
    </row>
    <row r="360" spans="1:6" ht="12.75">
      <c r="A360" s="1"/>
      <c r="B360" s="3"/>
      <c r="C360" s="3"/>
      <c r="D360" s="4"/>
      <c r="E360" s="56"/>
      <c r="F360" s="57"/>
    </row>
    <row r="361" spans="1:6" ht="12.75">
      <c r="A361" s="1"/>
      <c r="B361" s="2"/>
      <c r="C361" s="3"/>
      <c r="D361" s="4"/>
      <c r="E361" s="56"/>
      <c r="F361" s="57"/>
    </row>
    <row r="362" spans="1:6" ht="12.75">
      <c r="A362" s="1"/>
      <c r="B362" s="2"/>
      <c r="C362" s="3"/>
      <c r="D362" s="4"/>
      <c r="E362" s="56"/>
      <c r="F362" s="57"/>
    </row>
    <row r="363" spans="1:6" ht="12.75">
      <c r="A363" s="1"/>
      <c r="B363" s="2"/>
      <c r="C363" s="3"/>
      <c r="D363" s="4"/>
      <c r="E363" s="56"/>
      <c r="F363" s="57"/>
    </row>
    <row r="364" spans="1:6" ht="12.75">
      <c r="A364" s="1"/>
      <c r="B364" s="2"/>
      <c r="C364" s="3"/>
      <c r="D364" s="4"/>
      <c r="E364" s="56"/>
      <c r="F364" s="57"/>
    </row>
    <row r="365" spans="1:6" ht="12.75">
      <c r="A365" s="1"/>
      <c r="B365" s="2"/>
      <c r="C365" s="3"/>
      <c r="D365" s="4"/>
      <c r="E365" s="56"/>
      <c r="F365" s="57"/>
    </row>
    <row r="366" spans="1:6" ht="12.75">
      <c r="A366" s="1"/>
      <c r="B366" s="2"/>
      <c r="C366" s="3"/>
      <c r="D366" s="4"/>
      <c r="E366" s="56"/>
      <c r="F366" s="57"/>
    </row>
    <row r="367" spans="1:6" ht="12.75">
      <c r="A367" s="1"/>
      <c r="B367" s="2"/>
      <c r="C367" s="3"/>
      <c r="D367" s="4"/>
      <c r="E367" s="56"/>
      <c r="F367" s="57"/>
    </row>
    <row r="368" spans="1:6" ht="12.75">
      <c r="A368" s="1"/>
      <c r="B368" s="2"/>
      <c r="C368" s="3"/>
      <c r="D368" s="4"/>
      <c r="E368" s="56"/>
      <c r="F368" s="57"/>
    </row>
    <row r="369" spans="1:6" ht="12.75">
      <c r="A369" s="1"/>
      <c r="B369" s="2"/>
      <c r="C369" s="3"/>
      <c r="D369" s="4"/>
      <c r="E369" s="56"/>
      <c r="F369" s="57"/>
    </row>
    <row r="370" spans="1:6" ht="12.75">
      <c r="A370" s="1"/>
      <c r="B370" s="2"/>
      <c r="C370" s="3"/>
      <c r="D370" s="4"/>
      <c r="E370" s="56"/>
      <c r="F370" s="57"/>
    </row>
    <row r="371" spans="1:6" ht="12.75">
      <c r="A371" s="107"/>
      <c r="B371" s="107"/>
      <c r="C371" s="107"/>
      <c r="D371" s="107"/>
      <c r="E371" s="107"/>
      <c r="F371" s="107"/>
    </row>
    <row r="372" spans="1:6" ht="12.75">
      <c r="A372" s="107"/>
      <c r="B372" s="107"/>
      <c r="C372" s="107"/>
      <c r="D372" s="107"/>
      <c r="E372" s="107"/>
      <c r="F372" s="107"/>
    </row>
    <row r="373" spans="1:6" ht="12.75">
      <c r="A373" s="107"/>
      <c r="B373" s="107"/>
      <c r="C373" s="107"/>
      <c r="D373" s="107"/>
      <c r="E373" s="107"/>
      <c r="F373" s="107"/>
    </row>
    <row r="374" spans="1:6" ht="12.75">
      <c r="A374" s="107"/>
      <c r="B374" s="107"/>
      <c r="C374" s="107"/>
      <c r="D374" s="107"/>
      <c r="E374" s="107"/>
      <c r="F374" s="107"/>
    </row>
    <row r="375" spans="1:6" ht="12.75">
      <c r="A375" s="107"/>
      <c r="B375" s="107"/>
      <c r="C375" s="107"/>
      <c r="D375" s="107"/>
      <c r="E375" s="107"/>
      <c r="F375" s="107"/>
    </row>
    <row r="376" spans="1:6" ht="12.75">
      <c r="A376" s="107"/>
      <c r="B376" s="107"/>
      <c r="C376" s="107"/>
      <c r="D376" s="107"/>
      <c r="E376" s="107"/>
      <c r="F376" s="107"/>
    </row>
    <row r="377" spans="1:6" ht="12.75">
      <c r="A377" s="107"/>
      <c r="B377" s="107"/>
      <c r="C377" s="107"/>
      <c r="D377" s="107"/>
      <c r="E377" s="107"/>
      <c r="F377" s="107"/>
    </row>
    <row r="378" spans="1:6" ht="12.75">
      <c r="A378" s="107"/>
      <c r="B378" s="107"/>
      <c r="C378" s="107"/>
      <c r="D378" s="107"/>
      <c r="E378" s="107"/>
      <c r="F378" s="107"/>
    </row>
    <row r="379" spans="1:6" ht="12.75">
      <c r="A379" s="107"/>
      <c r="B379" s="107"/>
      <c r="C379" s="107"/>
      <c r="D379" s="107"/>
      <c r="E379" s="107"/>
      <c r="F379" s="107"/>
    </row>
    <row r="380" spans="1:6" ht="12.75">
      <c r="A380" s="107"/>
      <c r="B380" s="107"/>
      <c r="C380" s="107"/>
      <c r="D380" s="107"/>
      <c r="E380" s="107"/>
      <c r="F380" s="107"/>
    </row>
    <row r="381" spans="1:6" ht="12.75">
      <c r="A381" s="107"/>
      <c r="B381" s="107"/>
      <c r="C381" s="107"/>
      <c r="D381" s="107"/>
      <c r="E381" s="107"/>
      <c r="F381" s="107"/>
    </row>
    <row r="382" spans="1:6" ht="12.75">
      <c r="A382" s="107"/>
      <c r="B382" s="107"/>
      <c r="C382" s="107"/>
      <c r="D382" s="107"/>
      <c r="E382" s="107"/>
      <c r="F382" s="107"/>
    </row>
    <row r="383" spans="1:6" ht="12.75">
      <c r="A383" s="107"/>
      <c r="B383" s="107"/>
      <c r="C383" s="107"/>
      <c r="D383" s="107"/>
      <c r="E383" s="107"/>
      <c r="F383" s="107"/>
    </row>
    <row r="384" spans="1:6" ht="12.75">
      <c r="A384" s="107"/>
      <c r="B384" s="107"/>
      <c r="C384" s="107"/>
      <c r="D384" s="107"/>
      <c r="E384" s="107"/>
      <c r="F384" s="107"/>
    </row>
    <row r="385" spans="1:6" ht="12.75">
      <c r="A385" s="107"/>
      <c r="B385" s="107"/>
      <c r="C385" s="107"/>
      <c r="D385" s="107"/>
      <c r="E385" s="107"/>
      <c r="F385" s="107"/>
    </row>
    <row r="386" spans="1:6" ht="12.75">
      <c r="A386" s="107"/>
      <c r="B386" s="107"/>
      <c r="C386" s="107"/>
      <c r="D386" s="107"/>
      <c r="E386" s="107"/>
      <c r="F386" s="107"/>
    </row>
    <row r="387" spans="1:6" ht="12.75">
      <c r="A387" s="107"/>
      <c r="B387" s="107"/>
      <c r="C387" s="107"/>
      <c r="D387" s="107"/>
      <c r="E387" s="107"/>
      <c r="F387" s="107"/>
    </row>
    <row r="388" spans="1:6" ht="12.75">
      <c r="A388" s="107"/>
      <c r="B388" s="107"/>
      <c r="C388" s="107"/>
      <c r="D388" s="107"/>
      <c r="E388" s="107"/>
      <c r="F388" s="107"/>
    </row>
    <row r="389" spans="1:6" ht="12.75">
      <c r="A389" s="107"/>
      <c r="B389" s="107"/>
      <c r="C389" s="107"/>
      <c r="D389" s="107"/>
      <c r="E389" s="107"/>
      <c r="F389" s="107"/>
    </row>
    <row r="390" spans="1:6" ht="12.75">
      <c r="A390" s="107"/>
      <c r="B390" s="107"/>
      <c r="C390" s="107"/>
      <c r="D390" s="107"/>
      <c r="E390" s="107"/>
      <c r="F390" s="107"/>
    </row>
    <row r="391" spans="1:6" ht="12.75">
      <c r="A391" s="107"/>
      <c r="B391" s="107"/>
      <c r="C391" s="107"/>
      <c r="D391" s="107"/>
      <c r="E391" s="107"/>
      <c r="F391" s="107"/>
    </row>
    <row r="392" spans="1:6" ht="12.75">
      <c r="A392" s="107"/>
      <c r="B392" s="107"/>
      <c r="C392" s="107"/>
      <c r="D392" s="107"/>
      <c r="E392" s="107"/>
      <c r="F392" s="107"/>
    </row>
    <row r="393" spans="1:6" ht="12.75">
      <c r="A393" s="107"/>
      <c r="B393" s="107"/>
      <c r="C393" s="107"/>
      <c r="D393" s="107"/>
      <c r="E393" s="107"/>
      <c r="F393" s="107"/>
    </row>
    <row r="394" spans="1:6" ht="12.75">
      <c r="A394" s="107"/>
      <c r="B394" s="107"/>
      <c r="C394" s="107"/>
      <c r="D394" s="107"/>
      <c r="E394" s="107"/>
      <c r="F394" s="107"/>
    </row>
    <row r="395" spans="1:6" ht="12.75">
      <c r="A395" s="107"/>
      <c r="B395" s="107"/>
      <c r="C395" s="107"/>
      <c r="D395" s="107"/>
      <c r="E395" s="107"/>
      <c r="F395" s="107"/>
    </row>
    <row r="396" spans="1:6" ht="12.75">
      <c r="A396" s="107"/>
      <c r="B396" s="107"/>
      <c r="C396" s="107"/>
      <c r="D396" s="107"/>
      <c r="E396" s="107"/>
      <c r="F396" s="107"/>
    </row>
    <row r="397" spans="1:6" ht="12.75">
      <c r="A397" s="107"/>
      <c r="B397" s="107"/>
      <c r="C397" s="107"/>
      <c r="D397" s="107"/>
      <c r="E397" s="107"/>
      <c r="F397" s="107"/>
    </row>
    <row r="398" spans="1:6" ht="12.75">
      <c r="A398" s="107"/>
      <c r="B398" s="107"/>
      <c r="C398" s="107"/>
      <c r="D398" s="107"/>
      <c r="E398" s="107"/>
      <c r="F398" s="107"/>
    </row>
    <row r="399" spans="1:6" ht="12.75">
      <c r="A399" s="107"/>
      <c r="B399" s="107"/>
      <c r="C399" s="107"/>
      <c r="D399" s="107"/>
      <c r="E399" s="107"/>
      <c r="F399" s="107"/>
    </row>
    <row r="400" spans="1:6" ht="12.75">
      <c r="A400" s="107"/>
      <c r="B400" s="107"/>
      <c r="C400" s="107"/>
      <c r="D400" s="107"/>
      <c r="E400" s="107"/>
      <c r="F400" s="107"/>
    </row>
    <row r="401" spans="1:6" ht="12.75">
      <c r="A401" s="107"/>
      <c r="B401" s="107"/>
      <c r="C401" s="107"/>
      <c r="D401" s="107"/>
      <c r="E401" s="107"/>
      <c r="F401" s="107"/>
    </row>
    <row r="402" spans="1:6" ht="12.75">
      <c r="A402" s="107"/>
      <c r="B402" s="107"/>
      <c r="C402" s="107"/>
      <c r="D402" s="107"/>
      <c r="E402" s="107"/>
      <c r="F402" s="107"/>
    </row>
    <row r="403" spans="1:6" ht="12.75">
      <c r="A403" s="107"/>
      <c r="B403" s="107"/>
      <c r="C403" s="107"/>
      <c r="D403" s="107"/>
      <c r="E403" s="107"/>
      <c r="F403" s="107"/>
    </row>
    <row r="404" spans="1:6" ht="12.75">
      <c r="A404" s="107"/>
      <c r="B404" s="107"/>
      <c r="C404" s="107"/>
      <c r="D404" s="107"/>
      <c r="E404" s="107"/>
      <c r="F404" s="107"/>
    </row>
    <row r="405" spans="1:6" ht="12.75">
      <c r="A405" s="107"/>
      <c r="B405" s="107"/>
      <c r="C405" s="107"/>
      <c r="D405" s="107"/>
      <c r="E405" s="107"/>
      <c r="F405" s="107"/>
    </row>
    <row r="406" spans="1:6" ht="12.75">
      <c r="A406" s="107"/>
      <c r="B406" s="107"/>
      <c r="C406" s="107"/>
      <c r="D406" s="107"/>
      <c r="E406" s="107"/>
      <c r="F406" s="107"/>
    </row>
    <row r="407" spans="1:6" ht="12.75">
      <c r="A407" s="107"/>
      <c r="B407" s="107"/>
      <c r="C407" s="107"/>
      <c r="D407" s="107"/>
      <c r="E407" s="107"/>
      <c r="F407" s="107"/>
    </row>
  </sheetData>
  <sheetProtection/>
  <printOptions/>
  <pageMargins left="0.2" right="0.29" top="1" bottom="1" header="0" footer="0"/>
  <pageSetup horizontalDpi="300" verticalDpi="300" orientation="portrait" paperSize="9" r:id="rId1"/>
  <ignoredErrors>
    <ignoredError sqref="B8:F10 B11:C380" numberStoredAsText="1"/>
    <ignoredError sqref="D11:F380" numberStoredAsText="1" unlockedFormula="1"/>
    <ignoredError sqref="D381:G383 G11:G380" unlockedFormula="1"/>
  </ignoredErrors>
</worksheet>
</file>

<file path=xl/worksheets/sheet5.xml><?xml version="1.0" encoding="utf-8"?>
<worksheet xmlns="http://schemas.openxmlformats.org/spreadsheetml/2006/main" xmlns:r="http://schemas.openxmlformats.org/officeDocument/2006/relationships">
  <dimension ref="A1:K440"/>
  <sheetViews>
    <sheetView zoomScalePageLayoutView="0" workbookViewId="0" topLeftCell="A373">
      <selection activeCell="H314" sqref="H314"/>
    </sheetView>
  </sheetViews>
  <sheetFormatPr defaultColWidth="11.421875" defaultRowHeight="12.75"/>
  <cols>
    <col min="1" max="1" width="22.57421875" style="0" customWidth="1"/>
    <col min="2" max="3" width="13.28125" style="0" customWidth="1"/>
    <col min="4" max="5" width="13.7109375" style="0" customWidth="1"/>
    <col min="6" max="6" width="13.28125" style="0" customWidth="1"/>
    <col min="7" max="7" width="12.7109375" style="107" customWidth="1"/>
    <col min="8" max="11" width="11.421875" style="107" customWidth="1"/>
  </cols>
  <sheetData>
    <row r="1" spans="1:6" s="5" customFormat="1" ht="11.25">
      <c r="A1" s="1"/>
      <c r="B1" s="2"/>
      <c r="C1" s="3"/>
      <c r="D1" s="4"/>
      <c r="E1" s="56"/>
      <c r="F1" s="57"/>
    </row>
    <row r="2" spans="1:6" s="5" customFormat="1" ht="12.75">
      <c r="A2" s="11" t="s">
        <v>82</v>
      </c>
      <c r="B2" s="2"/>
      <c r="C2" s="3"/>
      <c r="D2" s="4"/>
      <c r="E2" s="56"/>
      <c r="F2" s="57"/>
    </row>
    <row r="3" spans="1:6" s="5" customFormat="1" ht="11.25">
      <c r="A3" s="1" t="s">
        <v>90</v>
      </c>
      <c r="B3" s="2"/>
      <c r="C3" s="3"/>
      <c r="D3" s="4"/>
      <c r="E3" s="56"/>
      <c r="F3" s="57"/>
    </row>
    <row r="4" spans="1:6" s="5" customFormat="1" ht="11.25">
      <c r="A4" s="1"/>
      <c r="B4" s="2"/>
      <c r="C4" s="3"/>
      <c r="D4" s="4"/>
      <c r="E4" s="56"/>
      <c r="F4" s="57"/>
    </row>
    <row r="5" spans="1:6" s="5" customFormat="1" ht="11.25">
      <c r="A5" s="1" t="s">
        <v>57</v>
      </c>
      <c r="B5" s="2"/>
      <c r="C5" s="3"/>
      <c r="D5" s="4"/>
      <c r="E5" s="56"/>
      <c r="F5" s="57"/>
    </row>
    <row r="6" spans="1:6" s="5" customFormat="1" ht="11.25">
      <c r="A6" s="113" t="s">
        <v>7</v>
      </c>
      <c r="B6" s="114" t="s">
        <v>51</v>
      </c>
      <c r="C6" s="115" t="s">
        <v>3</v>
      </c>
      <c r="D6" s="63" t="s">
        <v>11</v>
      </c>
      <c r="E6" s="116" t="s">
        <v>13</v>
      </c>
      <c r="F6" s="64" t="s">
        <v>15</v>
      </c>
    </row>
    <row r="7" spans="1:6" s="5" customFormat="1" ht="11.25">
      <c r="A7" s="117"/>
      <c r="B7" s="118" t="s">
        <v>9</v>
      </c>
      <c r="C7" s="119" t="s">
        <v>50</v>
      </c>
      <c r="D7" s="120" t="s">
        <v>52</v>
      </c>
      <c r="E7" s="121" t="s">
        <v>52</v>
      </c>
      <c r="F7" s="122" t="s">
        <v>16</v>
      </c>
    </row>
    <row r="8" spans="1:6" s="5" customFormat="1" ht="11.25">
      <c r="A8" s="41"/>
      <c r="B8" s="123" t="s">
        <v>4</v>
      </c>
      <c r="C8" s="123" t="s">
        <v>5</v>
      </c>
      <c r="D8" s="124" t="s">
        <v>6</v>
      </c>
      <c r="E8" s="125" t="s">
        <v>17</v>
      </c>
      <c r="F8" s="125" t="s">
        <v>18</v>
      </c>
    </row>
    <row r="9" spans="1:6" s="5" customFormat="1" ht="11.25">
      <c r="A9" s="7"/>
      <c r="B9" s="33"/>
      <c r="C9" s="33"/>
      <c r="D9" s="96"/>
      <c r="E9" s="35"/>
      <c r="F9" s="196"/>
    </row>
    <row r="10" spans="1:6" s="5" customFormat="1" ht="11.25">
      <c r="A10" s="9" t="s">
        <v>19</v>
      </c>
      <c r="B10" s="52"/>
      <c r="C10" s="23"/>
      <c r="D10" s="97"/>
      <c r="E10" s="58"/>
      <c r="F10" s="133"/>
    </row>
    <row r="11" spans="1:6" s="5" customFormat="1" ht="11.25">
      <c r="A11" s="7" t="s">
        <v>20</v>
      </c>
      <c r="B11" s="128">
        <v>4556</v>
      </c>
      <c r="C11" s="140">
        <v>6655643991</v>
      </c>
      <c r="D11" s="127">
        <f aca="true" t="shared" si="0" ref="D11:D22">C11/B11</f>
        <v>1460852.5002194908</v>
      </c>
      <c r="E11" s="141">
        <v>58</v>
      </c>
      <c r="F11" s="130">
        <v>1.6437366832086757</v>
      </c>
    </row>
    <row r="12" spans="1:6" s="5" customFormat="1" ht="11.25">
      <c r="A12" s="7" t="s">
        <v>21</v>
      </c>
      <c r="B12" s="128">
        <v>1231</v>
      </c>
      <c r="C12" s="128">
        <v>1309339576</v>
      </c>
      <c r="D12" s="127">
        <f t="shared" si="0"/>
        <v>1063638.9731925265</v>
      </c>
      <c r="E12" s="141">
        <v>56</v>
      </c>
      <c r="F12" s="130">
        <v>2.004432054461936</v>
      </c>
    </row>
    <row r="13" spans="1:6" s="5" customFormat="1" ht="11.25">
      <c r="A13" s="7" t="s">
        <v>22</v>
      </c>
      <c r="B13" s="128">
        <v>636</v>
      </c>
      <c r="C13" s="188">
        <v>575306405</v>
      </c>
      <c r="D13" s="127">
        <f t="shared" si="0"/>
        <v>904569.8191823899</v>
      </c>
      <c r="E13" s="141">
        <v>53</v>
      </c>
      <c r="F13" s="130">
        <v>2.1311967520159976</v>
      </c>
    </row>
    <row r="14" spans="1:6" s="5" customFormat="1" ht="11.25">
      <c r="A14" s="7" t="s">
        <v>23</v>
      </c>
      <c r="B14" s="128">
        <v>447</v>
      </c>
      <c r="C14" s="188">
        <v>430770796</v>
      </c>
      <c r="D14" s="127">
        <f t="shared" si="0"/>
        <v>963693.0559284117</v>
      </c>
      <c r="E14" s="141">
        <v>54</v>
      </c>
      <c r="F14" s="198">
        <v>2.0944550535872444</v>
      </c>
    </row>
    <row r="15" spans="1:6" s="5" customFormat="1" ht="11.25">
      <c r="A15" s="7" t="s">
        <v>24</v>
      </c>
      <c r="B15" s="128">
        <v>409</v>
      </c>
      <c r="C15" s="188">
        <v>370183799</v>
      </c>
      <c r="D15" s="127">
        <f t="shared" si="0"/>
        <v>905094.8630806846</v>
      </c>
      <c r="E15" s="141">
        <v>53</v>
      </c>
      <c r="F15" s="130">
        <v>2.1276436681120128</v>
      </c>
    </row>
    <row r="16" spans="1:6" s="5" customFormat="1" ht="11.25">
      <c r="A16" s="7" t="s">
        <v>25</v>
      </c>
      <c r="B16" s="128">
        <v>433</v>
      </c>
      <c r="C16" s="188">
        <v>374179002</v>
      </c>
      <c r="D16" s="99">
        <f t="shared" si="0"/>
        <v>864154.7390300231</v>
      </c>
      <c r="E16" s="141">
        <v>53</v>
      </c>
      <c r="F16" s="130">
        <v>2.113810478814629</v>
      </c>
    </row>
    <row r="17" spans="1:6" s="5" customFormat="1" ht="11.25">
      <c r="A17" s="7" t="s">
        <v>26</v>
      </c>
      <c r="B17" s="80">
        <v>489</v>
      </c>
      <c r="C17" s="80">
        <v>426766300</v>
      </c>
      <c r="D17" s="99">
        <f t="shared" si="0"/>
        <v>872732.7198364008</v>
      </c>
      <c r="E17" s="82">
        <v>53</v>
      </c>
      <c r="F17" s="83">
        <v>2.1144480130225842</v>
      </c>
    </row>
    <row r="18" spans="1:6" s="5" customFormat="1" ht="11.25">
      <c r="A18" s="7" t="s">
        <v>27</v>
      </c>
      <c r="B18" s="80">
        <v>1376</v>
      </c>
      <c r="C18" s="80">
        <v>1841874526</v>
      </c>
      <c r="D18" s="99">
        <f t="shared" si="0"/>
        <v>1338571.6031976745</v>
      </c>
      <c r="E18" s="82">
        <v>57</v>
      </c>
      <c r="F18" s="83">
        <v>1.7546995776030403</v>
      </c>
    </row>
    <row r="19" spans="1:6" s="5" customFormat="1" ht="11.25">
      <c r="A19" s="7" t="s">
        <v>28</v>
      </c>
      <c r="B19" s="128">
        <v>1764</v>
      </c>
      <c r="C19" s="140">
        <v>2341270855</v>
      </c>
      <c r="D19" s="99">
        <f t="shared" si="0"/>
        <v>1327251.0515873015</v>
      </c>
      <c r="E19" s="146">
        <v>58</v>
      </c>
      <c r="F19" s="186">
        <v>1.7997606247569335</v>
      </c>
    </row>
    <row r="20" spans="1:6" s="5" customFormat="1" ht="11.25">
      <c r="A20" s="7" t="s">
        <v>29</v>
      </c>
      <c r="B20" s="139">
        <v>928</v>
      </c>
      <c r="C20" s="140">
        <v>983002949</v>
      </c>
      <c r="D20" s="99">
        <f t="shared" si="0"/>
        <v>1059270.4191810344</v>
      </c>
      <c r="E20" s="82">
        <v>56</v>
      </c>
      <c r="F20" s="83">
        <v>2.0684820696707797</v>
      </c>
    </row>
    <row r="21" spans="1:6" s="5" customFormat="1" ht="11.25">
      <c r="A21" s="7" t="s">
        <v>30</v>
      </c>
      <c r="B21" s="139">
        <v>700</v>
      </c>
      <c r="C21" s="188">
        <v>701328866</v>
      </c>
      <c r="D21" s="99">
        <f t="shared" si="0"/>
        <v>1001898.38</v>
      </c>
      <c r="E21" s="141">
        <v>55</v>
      </c>
      <c r="F21" s="130">
        <v>2.1123886498206677</v>
      </c>
    </row>
    <row r="22" spans="1:6" s="5" customFormat="1" ht="11.25">
      <c r="A22" s="7" t="s">
        <v>31</v>
      </c>
      <c r="B22" s="128">
        <v>726</v>
      </c>
      <c r="C22" s="140">
        <v>703466096</v>
      </c>
      <c r="D22" s="99">
        <f t="shared" si="0"/>
        <v>968961.564738292</v>
      </c>
      <c r="E22" s="141">
        <v>55</v>
      </c>
      <c r="F22" s="197">
        <v>2.1310643953052715</v>
      </c>
    </row>
    <row r="23" spans="1:6" s="5" customFormat="1" ht="11.25">
      <c r="A23" s="7"/>
      <c r="B23" s="80"/>
      <c r="C23" s="80"/>
      <c r="D23" s="99"/>
      <c r="E23" s="82"/>
      <c r="F23" s="85"/>
    </row>
    <row r="24" spans="1:6" s="50" customFormat="1" ht="11.25">
      <c r="A24" s="29" t="s">
        <v>0</v>
      </c>
      <c r="B24" s="86">
        <f>SUM(B11:B23)</f>
        <v>13695</v>
      </c>
      <c r="C24" s="86">
        <f>SUM(C11:C23)</f>
        <v>16713133161</v>
      </c>
      <c r="D24" s="100">
        <f>C24/B24</f>
        <v>1220382.122015334</v>
      </c>
      <c r="E24" s="88">
        <f>(($C11*E11)+($C12*E12)+($C13*E13)+($C14*E14)+($C15*E15)+($C16*E16)+($C17*E17)+($C18*E18)+($C19*E19)+($C20*E20)+($C21*E21)+($C22*E22))/$C24</f>
        <v>56.73774683820339</v>
      </c>
      <c r="F24" s="89">
        <f>(($C11*F11)+($C12*F12)+($C13*F13)+($C14*F14)+($C15*F15)+($C16*F16)+($C17*F17)+($C18*F18)+($C19*F19)+($C20*F20)+($C21*F21)+($C22*F22))/$C24</f>
        <v>1.8328978408259866</v>
      </c>
    </row>
    <row r="25" spans="1:6" s="5" customFormat="1" ht="11.25">
      <c r="A25" s="9"/>
      <c r="B25" s="159"/>
      <c r="C25" s="159"/>
      <c r="D25" s="164"/>
      <c r="E25" s="160"/>
      <c r="F25" s="161"/>
    </row>
    <row r="26" spans="1:6" s="5" customFormat="1" ht="11.25">
      <c r="A26" s="9" t="s">
        <v>81</v>
      </c>
      <c r="B26" s="159"/>
      <c r="C26" s="159"/>
      <c r="D26" s="165"/>
      <c r="E26" s="160"/>
      <c r="F26" s="161"/>
    </row>
    <row r="27" spans="1:6" s="5" customFormat="1" ht="11.25">
      <c r="A27" s="7" t="s">
        <v>20</v>
      </c>
      <c r="B27" s="18">
        <v>1</v>
      </c>
      <c r="C27" s="18">
        <v>336659</v>
      </c>
      <c r="D27" s="127">
        <f aca="true" t="shared" si="1" ref="D27:D38">C27/B27</f>
        <v>336659</v>
      </c>
      <c r="E27" s="212">
        <v>36</v>
      </c>
      <c r="F27" s="213">
        <v>1.75</v>
      </c>
    </row>
    <row r="28" spans="1:6" s="5" customFormat="1" ht="11.25">
      <c r="A28" s="7" t="s">
        <v>21</v>
      </c>
      <c r="B28" s="18">
        <v>18</v>
      </c>
      <c r="C28" s="18">
        <v>8948622</v>
      </c>
      <c r="D28" s="225">
        <f t="shared" si="1"/>
        <v>497145.6666666667</v>
      </c>
      <c r="E28" s="212">
        <v>31</v>
      </c>
      <c r="F28" s="213">
        <v>1.5412499634021863</v>
      </c>
    </row>
    <row r="29" spans="1:6" s="5" customFormat="1" ht="11.25">
      <c r="A29" s="7" t="s">
        <v>22</v>
      </c>
      <c r="B29" s="18">
        <v>161</v>
      </c>
      <c r="C29" s="18">
        <v>88603506</v>
      </c>
      <c r="D29" s="127">
        <f t="shared" si="1"/>
        <v>550332.3354037267</v>
      </c>
      <c r="E29" s="212">
        <v>32</v>
      </c>
      <c r="F29" s="213">
        <v>1.5798746054134698</v>
      </c>
    </row>
    <row r="30" spans="1:6" s="5" customFormat="1" ht="11.25">
      <c r="A30" s="7" t="s">
        <v>23</v>
      </c>
      <c r="B30" s="18">
        <v>181</v>
      </c>
      <c r="C30" s="18">
        <v>104247913</v>
      </c>
      <c r="D30" s="127">
        <f t="shared" si="1"/>
        <v>575955.320441989</v>
      </c>
      <c r="E30" s="212">
        <v>35</v>
      </c>
      <c r="F30" s="213">
        <v>1.5543434998070418</v>
      </c>
    </row>
    <row r="31" spans="1:6" s="5" customFormat="1" ht="11.25">
      <c r="A31" s="7" t="s">
        <v>24</v>
      </c>
      <c r="B31" s="18">
        <v>162</v>
      </c>
      <c r="C31" s="18">
        <v>86559037</v>
      </c>
      <c r="D31" s="127">
        <f t="shared" si="1"/>
        <v>534315.0432098765</v>
      </c>
      <c r="E31" s="212">
        <v>33</v>
      </c>
      <c r="F31" s="213">
        <v>1.5427483971430966</v>
      </c>
    </row>
    <row r="32" spans="1:6" s="5" customFormat="1" ht="11.25">
      <c r="A32" s="7" t="s">
        <v>25</v>
      </c>
      <c r="B32" s="18">
        <v>63</v>
      </c>
      <c r="C32" s="18">
        <v>33894476</v>
      </c>
      <c r="D32" s="127">
        <f t="shared" si="1"/>
        <v>538007.5555555555</v>
      </c>
      <c r="E32" s="212">
        <v>32</v>
      </c>
      <c r="F32" s="213">
        <v>1.7604920524512608</v>
      </c>
    </row>
    <row r="33" spans="1:6" s="5" customFormat="1" ht="11.25">
      <c r="A33" s="7" t="s">
        <v>26</v>
      </c>
      <c r="B33" s="18">
        <v>137</v>
      </c>
      <c r="C33" s="18">
        <v>79560941</v>
      </c>
      <c r="D33" s="127">
        <f t="shared" si="1"/>
        <v>580736.795620438</v>
      </c>
      <c r="E33" s="212">
        <v>48</v>
      </c>
      <c r="F33" s="213">
        <v>2.1167582658430346</v>
      </c>
    </row>
    <row r="34" spans="1:6" s="5" customFormat="1" ht="11.25">
      <c r="A34" s="7" t="s">
        <v>27</v>
      </c>
      <c r="B34" s="18">
        <v>397</v>
      </c>
      <c r="C34" s="18">
        <v>277424852</v>
      </c>
      <c r="D34" s="127">
        <f t="shared" si="1"/>
        <v>698803.1536523929</v>
      </c>
      <c r="E34" s="212">
        <v>52</v>
      </c>
      <c r="F34" s="213">
        <v>2.1461507381826053</v>
      </c>
    </row>
    <row r="35" spans="1:6" s="5" customFormat="1" ht="11.25">
      <c r="A35" s="7" t="s">
        <v>28</v>
      </c>
      <c r="B35" s="18">
        <v>1120</v>
      </c>
      <c r="C35" s="18">
        <v>749124206</v>
      </c>
      <c r="D35" s="127">
        <f t="shared" si="1"/>
        <v>668860.8982142857</v>
      </c>
      <c r="E35" s="212">
        <v>53</v>
      </c>
      <c r="F35" s="213">
        <v>2.1533651516661845</v>
      </c>
    </row>
    <row r="36" spans="1:6" s="5" customFormat="1" ht="11.25">
      <c r="A36" s="7" t="s">
        <v>29</v>
      </c>
      <c r="B36" s="18">
        <v>384</v>
      </c>
      <c r="C36" s="18">
        <v>264637154</v>
      </c>
      <c r="D36" s="127">
        <f t="shared" si="1"/>
        <v>689159.2552083334</v>
      </c>
      <c r="E36" s="212">
        <v>51</v>
      </c>
      <c r="F36" s="213">
        <v>2.130653824594864</v>
      </c>
    </row>
    <row r="37" spans="1:6" s="5" customFormat="1" ht="11.25">
      <c r="A37" s="7" t="s">
        <v>30</v>
      </c>
      <c r="B37" s="18">
        <v>223</v>
      </c>
      <c r="C37" s="18">
        <v>142990990</v>
      </c>
      <c r="D37" s="127">
        <f t="shared" si="1"/>
        <v>641215.201793722</v>
      </c>
      <c r="E37" s="212">
        <v>49</v>
      </c>
      <c r="F37" s="213">
        <v>2.1375244415749552</v>
      </c>
    </row>
    <row r="38" spans="1:6" s="5" customFormat="1" ht="11.25">
      <c r="A38" s="7" t="s">
        <v>31</v>
      </c>
      <c r="B38" s="18">
        <v>530</v>
      </c>
      <c r="C38" s="18">
        <v>337586461</v>
      </c>
      <c r="D38" s="127">
        <f t="shared" si="1"/>
        <v>636955.5867924528</v>
      </c>
      <c r="E38" s="212">
        <v>48</v>
      </c>
      <c r="F38" s="213">
        <v>2.1264057348555814</v>
      </c>
    </row>
    <row r="39" spans="1:6" s="5" customFormat="1" ht="11.25">
      <c r="A39" s="9"/>
      <c r="B39" s="159"/>
      <c r="C39" s="159"/>
      <c r="D39" s="165"/>
      <c r="E39" s="160"/>
      <c r="F39" s="161"/>
    </row>
    <row r="40" spans="1:6" s="50" customFormat="1" ht="11.25">
      <c r="A40" s="29" t="s">
        <v>0</v>
      </c>
      <c r="B40" s="86">
        <f>SUM(B27:B39)</f>
        <v>3377</v>
      </c>
      <c r="C40" s="86">
        <f>SUM(C27:C39)</f>
        <v>2173914817</v>
      </c>
      <c r="D40" s="100">
        <f>C40/B40</f>
        <v>643741.4323363933</v>
      </c>
      <c r="E40" s="88">
        <f>(($C27*E27)+($C28*E28)+($C29*E29)+($C30*E30)+($C31*E31)+($C32*E32)+($C33*E33)+($C34*E34)+($C35*E35)+($C36*E36)+($C37*E37)+($C38*E38))/$C40</f>
        <v>48.47034054140678</v>
      </c>
      <c r="F40" s="89">
        <f>(($C27*F27)+($C28*F28)+($C29*F29)+($C30*F30)+($C31*F31)+($C32*F32)+($C33*F33)+($C34*F34)+($C35*F35)+($C36*F36)+($C37*F37)+($C38*F38))/$C40</f>
        <v>2.0579913825206706</v>
      </c>
    </row>
    <row r="41" spans="1:6" s="5" customFormat="1" ht="11.25">
      <c r="A41" s="7"/>
      <c r="B41" s="33"/>
      <c r="C41" s="33"/>
      <c r="D41" s="96"/>
      <c r="E41" s="35"/>
      <c r="F41" s="35"/>
    </row>
    <row r="42" spans="1:6" s="5" customFormat="1" ht="11.25">
      <c r="A42" s="9" t="s">
        <v>53</v>
      </c>
      <c r="B42" s="18"/>
      <c r="C42" s="23"/>
      <c r="D42" s="97"/>
      <c r="E42" s="58"/>
      <c r="F42" s="14"/>
    </row>
    <row r="43" spans="1:6" s="5" customFormat="1" ht="11.25">
      <c r="A43" s="7" t="s">
        <v>20</v>
      </c>
      <c r="B43" s="209">
        <v>0</v>
      </c>
      <c r="C43" s="209">
        <v>0</v>
      </c>
      <c r="D43" s="209">
        <v>0</v>
      </c>
      <c r="E43" s="157">
        <v>0</v>
      </c>
      <c r="F43" s="130">
        <v>0</v>
      </c>
    </row>
    <row r="44" spans="1:6" s="5" customFormat="1" ht="11.25">
      <c r="A44" s="7" t="s">
        <v>21</v>
      </c>
      <c r="B44" s="209">
        <v>0</v>
      </c>
      <c r="C44" s="209">
        <v>0</v>
      </c>
      <c r="D44" s="209">
        <v>0</v>
      </c>
      <c r="E44" s="157">
        <v>0</v>
      </c>
      <c r="F44" s="130">
        <v>0</v>
      </c>
    </row>
    <row r="45" spans="1:6" s="5" customFormat="1" ht="11.25">
      <c r="A45" s="7" t="s">
        <v>22</v>
      </c>
      <c r="B45" s="209">
        <v>0</v>
      </c>
      <c r="C45" s="209">
        <v>0</v>
      </c>
      <c r="D45" s="209">
        <v>0</v>
      </c>
      <c r="E45" s="157">
        <v>0</v>
      </c>
      <c r="F45" s="130">
        <v>0</v>
      </c>
    </row>
    <row r="46" spans="1:6" s="5" customFormat="1" ht="11.25">
      <c r="A46" s="7" t="s">
        <v>23</v>
      </c>
      <c r="B46" s="209">
        <v>0</v>
      </c>
      <c r="C46" s="209">
        <v>0</v>
      </c>
      <c r="D46" s="209">
        <v>0</v>
      </c>
      <c r="E46" s="210">
        <v>0</v>
      </c>
      <c r="F46" s="184">
        <v>0</v>
      </c>
    </row>
    <row r="47" spans="1:6" s="5" customFormat="1" ht="11.25">
      <c r="A47" s="7" t="s">
        <v>24</v>
      </c>
      <c r="B47" s="128">
        <v>0</v>
      </c>
      <c r="C47" s="128">
        <v>0</v>
      </c>
      <c r="D47" s="128">
        <v>0</v>
      </c>
      <c r="E47" s="217">
        <v>0</v>
      </c>
      <c r="F47" s="184">
        <v>0</v>
      </c>
    </row>
    <row r="48" spans="1:6" s="5" customFormat="1" ht="11.25">
      <c r="A48" s="7" t="s">
        <v>25</v>
      </c>
      <c r="B48" s="128">
        <v>0</v>
      </c>
      <c r="C48" s="128">
        <v>0</v>
      </c>
      <c r="D48" s="128">
        <v>0</v>
      </c>
      <c r="E48" s="217">
        <v>0</v>
      </c>
      <c r="F48" s="184">
        <v>0</v>
      </c>
    </row>
    <row r="49" spans="1:6" s="5" customFormat="1" ht="11.25">
      <c r="A49" s="7" t="s">
        <v>26</v>
      </c>
      <c r="B49" s="128">
        <v>0</v>
      </c>
      <c r="C49" s="128">
        <v>0</v>
      </c>
      <c r="D49" s="128">
        <v>0</v>
      </c>
      <c r="E49" s="217">
        <v>0</v>
      </c>
      <c r="F49" s="184">
        <v>0</v>
      </c>
    </row>
    <row r="50" spans="1:6" s="5" customFormat="1" ht="11.25">
      <c r="A50" s="7" t="s">
        <v>27</v>
      </c>
      <c r="B50" s="209">
        <v>0</v>
      </c>
      <c r="C50" s="209">
        <v>0</v>
      </c>
      <c r="D50" s="209">
        <v>0</v>
      </c>
      <c r="E50" s="210">
        <v>0</v>
      </c>
      <c r="F50" s="130">
        <v>0</v>
      </c>
    </row>
    <row r="51" spans="1:6" s="5" customFormat="1" ht="11.25">
      <c r="A51" s="7" t="s">
        <v>28</v>
      </c>
      <c r="B51" s="209">
        <v>0</v>
      </c>
      <c r="C51" s="209">
        <v>0</v>
      </c>
      <c r="D51" s="209">
        <v>0</v>
      </c>
      <c r="E51" s="210">
        <v>0</v>
      </c>
      <c r="F51" s="130">
        <v>0</v>
      </c>
    </row>
    <row r="52" spans="1:6" s="5" customFormat="1" ht="11.25">
      <c r="A52" s="7" t="s">
        <v>29</v>
      </c>
      <c r="B52" s="209">
        <v>0</v>
      </c>
      <c r="C52" s="209">
        <v>0</v>
      </c>
      <c r="D52" s="209">
        <v>0</v>
      </c>
      <c r="E52" s="210">
        <v>0</v>
      </c>
      <c r="F52" s="184">
        <v>0</v>
      </c>
    </row>
    <row r="53" spans="1:6" s="5" customFormat="1" ht="11.25">
      <c r="A53" s="7" t="s">
        <v>30</v>
      </c>
      <c r="B53" s="209">
        <v>0</v>
      </c>
      <c r="C53" s="209">
        <v>0</v>
      </c>
      <c r="D53" s="209">
        <v>0</v>
      </c>
      <c r="E53" s="210">
        <v>0</v>
      </c>
      <c r="F53" s="130">
        <v>0</v>
      </c>
    </row>
    <row r="54" spans="1:6" s="5" customFormat="1" ht="11.25">
      <c r="A54" s="7" t="s">
        <v>31</v>
      </c>
      <c r="B54" s="209">
        <v>0</v>
      </c>
      <c r="C54" s="209">
        <v>0</v>
      </c>
      <c r="D54" s="209">
        <v>0</v>
      </c>
      <c r="E54" s="210">
        <v>0</v>
      </c>
      <c r="F54" s="130">
        <v>0</v>
      </c>
    </row>
    <row r="55" spans="1:6" s="5" customFormat="1" ht="11.25">
      <c r="A55" s="7"/>
      <c r="B55" s="80"/>
      <c r="C55" s="80"/>
      <c r="D55" s="99"/>
      <c r="E55" s="82"/>
      <c r="F55" s="85"/>
    </row>
    <row r="56" spans="1:6" s="50" customFormat="1" ht="11.25">
      <c r="A56" s="29" t="s">
        <v>0</v>
      </c>
      <c r="B56" s="86">
        <f>SUM(B43:B55)</f>
        <v>0</v>
      </c>
      <c r="C56" s="86">
        <f>SUM(C43:C55)</f>
        <v>0</v>
      </c>
      <c r="D56" s="215">
        <v>0</v>
      </c>
      <c r="E56" s="88">
        <v>0</v>
      </c>
      <c r="F56" s="89">
        <v>0</v>
      </c>
    </row>
    <row r="57" spans="1:6" s="5" customFormat="1" ht="11.25">
      <c r="A57" s="32"/>
      <c r="B57" s="90"/>
      <c r="C57" s="90"/>
      <c r="D57" s="101"/>
      <c r="E57" s="91"/>
      <c r="F57" s="92"/>
    </row>
    <row r="58" spans="1:6" s="5" customFormat="1" ht="11.25">
      <c r="A58" s="9" t="s">
        <v>32</v>
      </c>
      <c r="B58" s="80"/>
      <c r="C58" s="80"/>
      <c r="D58" s="102"/>
      <c r="E58" s="82"/>
      <c r="F58" s="83"/>
    </row>
    <row r="59" spans="1:6" s="5" customFormat="1" ht="11.25">
      <c r="A59" s="7" t="s">
        <v>20</v>
      </c>
      <c r="B59" s="181">
        <v>1064</v>
      </c>
      <c r="C59" s="144">
        <v>964749823</v>
      </c>
      <c r="D59" s="98">
        <f aca="true" t="shared" si="2" ref="D59:D70">C59/B59</f>
        <v>906719.7584586466</v>
      </c>
      <c r="E59" s="146">
        <v>39</v>
      </c>
      <c r="F59" s="174">
        <v>1.945814816024071</v>
      </c>
    </row>
    <row r="60" spans="1:6" s="5" customFormat="1" ht="11.25">
      <c r="A60" s="7" t="s">
        <v>21</v>
      </c>
      <c r="B60" s="128">
        <v>1019</v>
      </c>
      <c r="C60" s="188">
        <v>904177371</v>
      </c>
      <c r="D60" s="127">
        <f t="shared" si="2"/>
        <v>887318.3228655545</v>
      </c>
      <c r="E60" s="183">
        <v>40</v>
      </c>
      <c r="F60" s="130">
        <v>1.9852270104424012</v>
      </c>
    </row>
    <row r="61" spans="1:6" s="5" customFormat="1" ht="11.25">
      <c r="A61" s="7" t="s">
        <v>22</v>
      </c>
      <c r="B61" s="208">
        <v>1364</v>
      </c>
      <c r="C61" s="208">
        <v>1248245781</v>
      </c>
      <c r="D61" s="127">
        <f t="shared" si="2"/>
        <v>915136.2030791789</v>
      </c>
      <c r="E61" s="146">
        <v>39</v>
      </c>
      <c r="F61" s="186">
        <v>1.9736685618006506</v>
      </c>
    </row>
    <row r="62" spans="1:6" s="5" customFormat="1" ht="11.25">
      <c r="A62" s="7" t="s">
        <v>23</v>
      </c>
      <c r="B62" s="128">
        <v>1132</v>
      </c>
      <c r="C62" s="188">
        <v>1135306748</v>
      </c>
      <c r="D62" s="127">
        <f t="shared" si="2"/>
        <v>1002921.1554770318</v>
      </c>
      <c r="E62" s="141">
        <v>39</v>
      </c>
      <c r="F62" s="198">
        <v>1.953069323948033</v>
      </c>
    </row>
    <row r="63" spans="1:6" s="5" customFormat="1" ht="11.25">
      <c r="A63" s="7" t="s">
        <v>24</v>
      </c>
      <c r="B63" s="128">
        <v>1443</v>
      </c>
      <c r="C63" s="188">
        <v>1378442082</v>
      </c>
      <c r="D63" s="99">
        <f t="shared" si="2"/>
        <v>955261.3180873181</v>
      </c>
      <c r="E63" s="141">
        <v>38</v>
      </c>
      <c r="F63" s="198">
        <v>1.9507694168248704</v>
      </c>
    </row>
    <row r="64" spans="1:6" s="5" customFormat="1" ht="11.25">
      <c r="A64" s="7" t="s">
        <v>25</v>
      </c>
      <c r="B64" s="128">
        <v>2949</v>
      </c>
      <c r="C64" s="128">
        <v>3015971546</v>
      </c>
      <c r="D64" s="99">
        <f t="shared" si="2"/>
        <v>1022709.9172600881</v>
      </c>
      <c r="E64" s="141">
        <v>47</v>
      </c>
      <c r="F64" s="198">
        <v>1.9333394461938336</v>
      </c>
    </row>
    <row r="65" spans="1:6" s="5" customFormat="1" ht="11.25">
      <c r="A65" s="7" t="s">
        <v>26</v>
      </c>
      <c r="B65" s="128">
        <v>2064</v>
      </c>
      <c r="C65" s="128">
        <v>2005086037</v>
      </c>
      <c r="D65" s="99">
        <f t="shared" si="2"/>
        <v>971456.4132751938</v>
      </c>
      <c r="E65" s="141">
        <v>43</v>
      </c>
      <c r="F65" s="198">
        <v>2.0498995721299313</v>
      </c>
    </row>
    <row r="66" spans="1:6" s="5" customFormat="1" ht="11.25">
      <c r="A66" s="7" t="s">
        <v>27</v>
      </c>
      <c r="B66" s="80">
        <v>2021</v>
      </c>
      <c r="C66" s="80">
        <v>2096402184</v>
      </c>
      <c r="D66" s="99">
        <f t="shared" si="2"/>
        <v>1037309.3438891638</v>
      </c>
      <c r="E66" s="82">
        <v>42</v>
      </c>
      <c r="F66" s="171">
        <v>2.04013720746534</v>
      </c>
    </row>
    <row r="67" spans="1:6" s="5" customFormat="1" ht="11.25">
      <c r="A67" s="7" t="s">
        <v>28</v>
      </c>
      <c r="B67" s="81">
        <v>1412</v>
      </c>
      <c r="C67" s="138">
        <v>1525389157</v>
      </c>
      <c r="D67" s="99">
        <f t="shared" si="2"/>
        <v>1080303.935552408</v>
      </c>
      <c r="E67" s="137">
        <v>43</v>
      </c>
      <c r="F67" s="172">
        <v>2.023386919210938</v>
      </c>
    </row>
    <row r="68" spans="1:6" s="5" customFormat="1" ht="11.25">
      <c r="A68" s="7" t="s">
        <v>29</v>
      </c>
      <c r="B68" s="80">
        <v>2020</v>
      </c>
      <c r="C68" s="80">
        <v>2129685000</v>
      </c>
      <c r="D68" s="99">
        <f t="shared" si="2"/>
        <v>1054299.504950495</v>
      </c>
      <c r="E68" s="82">
        <v>44</v>
      </c>
      <c r="F68" s="171">
        <v>2.058435032284117</v>
      </c>
    </row>
    <row r="69" spans="1:6" s="247" customFormat="1" ht="11.25">
      <c r="A69" s="244" t="s">
        <v>30</v>
      </c>
      <c r="B69" s="76">
        <v>2254</v>
      </c>
      <c r="C69" s="245">
        <v>2348424667</v>
      </c>
      <c r="D69" s="246">
        <f t="shared" si="2"/>
        <v>1041892.0439219166</v>
      </c>
      <c r="E69" s="84">
        <v>43</v>
      </c>
      <c r="F69" s="79">
        <v>2.0547729065264497</v>
      </c>
    </row>
    <row r="70" spans="1:6" s="5" customFormat="1" ht="11.25">
      <c r="A70" s="7" t="s">
        <v>31</v>
      </c>
      <c r="B70" s="128">
        <v>2221</v>
      </c>
      <c r="C70" s="140">
        <v>2242193525</v>
      </c>
      <c r="D70" s="99">
        <f t="shared" si="2"/>
        <v>1009542.3345339937</v>
      </c>
      <c r="E70" s="141">
        <v>43</v>
      </c>
      <c r="F70" s="197">
        <v>2.031970704633981</v>
      </c>
    </row>
    <row r="71" spans="1:6" s="5" customFormat="1" ht="11.25">
      <c r="A71" s="7"/>
      <c r="B71" s="80" t="s">
        <v>65</v>
      </c>
      <c r="C71" s="80"/>
      <c r="D71" s="99"/>
      <c r="E71" s="82"/>
      <c r="F71" s="85"/>
    </row>
    <row r="72" spans="1:6" s="50" customFormat="1" ht="11.25">
      <c r="A72" s="29" t="s">
        <v>0</v>
      </c>
      <c r="B72" s="86">
        <f>SUM(B59:B71)</f>
        <v>20963</v>
      </c>
      <c r="C72" s="86">
        <f>SUM(C59:C71)</f>
        <v>20994073921</v>
      </c>
      <c r="D72" s="100">
        <f>C72/B72</f>
        <v>1001482.322234413</v>
      </c>
      <c r="E72" s="88">
        <f>(($C59*E59)+($C60*E60)+($C61*E61)+($C62*E62)+($C63*E63)+($C64*E64)+($C65*E65)+($C66*E66)+($C67*E67)+($C68*E68)+($C69*E69)+($C70*E70))/$C72</f>
        <v>42.48076857440727</v>
      </c>
      <c r="F72" s="89">
        <f>(($C59*F59)+($C60*F60)+($C61*F61)+($C62*F62)+($C63*F63)+($C64*F64)+($C65*F65)+($C66*F66)+($C67*F67)+($C68*F68)+($C69*F69)+($C70*F70))/$C72</f>
        <v>2.0059037789014362</v>
      </c>
    </row>
    <row r="73" spans="1:6" s="50" customFormat="1" ht="11.25">
      <c r="A73" s="32"/>
      <c r="B73" s="90"/>
      <c r="C73" s="90"/>
      <c r="D73" s="101"/>
      <c r="E73" s="91"/>
      <c r="F73" s="92"/>
    </row>
    <row r="74" spans="1:6" s="50" customFormat="1" ht="11.25">
      <c r="A74" s="9" t="s">
        <v>79</v>
      </c>
      <c r="B74" s="80"/>
      <c r="C74" s="80"/>
      <c r="D74" s="102"/>
      <c r="E74" s="82"/>
      <c r="F74" s="83"/>
    </row>
    <row r="75" spans="1:6" s="50" customFormat="1" ht="11.25">
      <c r="A75" s="7" t="s">
        <v>20</v>
      </c>
      <c r="B75" s="80">
        <v>59</v>
      </c>
      <c r="C75" s="80">
        <v>39580557</v>
      </c>
      <c r="D75" s="127">
        <f aca="true" t="shared" si="3" ref="D75:D86">C75/B75</f>
        <v>670856.8983050848</v>
      </c>
      <c r="E75" s="82">
        <v>49</v>
      </c>
      <c r="F75" s="83">
        <v>2.4757353263118556</v>
      </c>
    </row>
    <row r="76" spans="1:6" s="50" customFormat="1" ht="11.25">
      <c r="A76" s="7" t="s">
        <v>21</v>
      </c>
      <c r="B76" s="80">
        <v>33</v>
      </c>
      <c r="C76" s="80">
        <v>22241398</v>
      </c>
      <c r="D76" s="127">
        <f t="shared" si="3"/>
        <v>673981.7575757576</v>
      </c>
      <c r="E76" s="82">
        <v>50</v>
      </c>
      <c r="F76" s="83">
        <v>2.417563837938604</v>
      </c>
    </row>
    <row r="77" spans="1:6" s="50" customFormat="1" ht="11.25">
      <c r="A77" s="7" t="s">
        <v>22</v>
      </c>
      <c r="B77" s="80">
        <v>98</v>
      </c>
      <c r="C77" s="80">
        <v>72932436</v>
      </c>
      <c r="D77" s="127">
        <f t="shared" si="3"/>
        <v>744208.5306122449</v>
      </c>
      <c r="E77" s="82">
        <v>53</v>
      </c>
      <c r="F77" s="83">
        <v>2.3690127092422912</v>
      </c>
    </row>
    <row r="78" spans="1:6" s="50" customFormat="1" ht="11.25">
      <c r="A78" s="7" t="s">
        <v>23</v>
      </c>
      <c r="B78" s="80">
        <v>48</v>
      </c>
      <c r="C78" s="80">
        <v>39803085</v>
      </c>
      <c r="D78" s="127">
        <f t="shared" si="3"/>
        <v>829230.9375</v>
      </c>
      <c r="E78" s="82">
        <v>54</v>
      </c>
      <c r="F78" s="83">
        <v>2.3</v>
      </c>
    </row>
    <row r="79" spans="1:6" s="50" customFormat="1" ht="11.25">
      <c r="A79" s="7" t="s">
        <v>24</v>
      </c>
      <c r="B79" s="80">
        <v>26</v>
      </c>
      <c r="C79" s="80">
        <v>21114718</v>
      </c>
      <c r="D79" s="127">
        <f t="shared" si="3"/>
        <v>812104.5384615385</v>
      </c>
      <c r="E79" s="82">
        <v>54</v>
      </c>
      <c r="F79" s="83">
        <v>2.3</v>
      </c>
    </row>
    <row r="80" spans="1:6" s="50" customFormat="1" ht="11.25">
      <c r="A80" s="7" t="s">
        <v>25</v>
      </c>
      <c r="B80" s="80">
        <v>22</v>
      </c>
      <c r="C80" s="80">
        <v>14701538</v>
      </c>
      <c r="D80" s="127">
        <f t="shared" si="3"/>
        <v>668251.7272727273</v>
      </c>
      <c r="E80" s="82">
        <v>55</v>
      </c>
      <c r="F80" s="83">
        <v>2.3</v>
      </c>
    </row>
    <row r="81" spans="1:6" s="50" customFormat="1" ht="11.25">
      <c r="A81" s="7" t="s">
        <v>26</v>
      </c>
      <c r="B81" s="80">
        <v>30</v>
      </c>
      <c r="C81" s="80">
        <v>16712703</v>
      </c>
      <c r="D81" s="127">
        <f t="shared" si="3"/>
        <v>557090.1</v>
      </c>
      <c r="E81" s="82">
        <v>51</v>
      </c>
      <c r="F81" s="83">
        <v>2.3</v>
      </c>
    </row>
    <row r="82" spans="1:6" s="50" customFormat="1" ht="11.25">
      <c r="A82" s="7" t="s">
        <v>27</v>
      </c>
      <c r="B82" s="80">
        <v>185</v>
      </c>
      <c r="C82" s="80">
        <v>123536095</v>
      </c>
      <c r="D82" s="127">
        <f t="shared" si="3"/>
        <v>667762.6756756756</v>
      </c>
      <c r="E82" s="82">
        <v>53</v>
      </c>
      <c r="F82" s="83">
        <v>2.3</v>
      </c>
    </row>
    <row r="83" spans="1:6" s="50" customFormat="1" ht="11.25">
      <c r="A83" s="7" t="s">
        <v>28</v>
      </c>
      <c r="B83" s="80">
        <v>46</v>
      </c>
      <c r="C83" s="80">
        <v>35921256</v>
      </c>
      <c r="D83" s="127">
        <f t="shared" si="3"/>
        <v>780896.8695652174</v>
      </c>
      <c r="E83" s="82">
        <v>52</v>
      </c>
      <c r="F83" s="83">
        <v>2.3</v>
      </c>
    </row>
    <row r="84" spans="1:6" s="50" customFormat="1" ht="11.25">
      <c r="A84" s="7" t="s">
        <v>29</v>
      </c>
      <c r="B84" s="80">
        <v>29</v>
      </c>
      <c r="C84" s="80">
        <v>19643530</v>
      </c>
      <c r="D84" s="127">
        <f t="shared" si="3"/>
        <v>677363.1034482758</v>
      </c>
      <c r="E84" s="82">
        <v>51</v>
      </c>
      <c r="F84" s="83">
        <v>2.3</v>
      </c>
    </row>
    <row r="85" spans="1:6" s="50" customFormat="1" ht="11.25">
      <c r="A85" s="7" t="s">
        <v>30</v>
      </c>
      <c r="B85" s="80">
        <v>20</v>
      </c>
      <c r="C85" s="80">
        <v>12369140</v>
      </c>
      <c r="D85" s="127">
        <f t="shared" si="3"/>
        <v>618457</v>
      </c>
      <c r="E85" s="82">
        <v>55</v>
      </c>
      <c r="F85" s="83">
        <v>2.3</v>
      </c>
    </row>
    <row r="86" spans="1:6" s="50" customFormat="1" ht="11.25">
      <c r="A86" s="7" t="s">
        <v>31</v>
      </c>
      <c r="B86" s="80">
        <v>82</v>
      </c>
      <c r="C86" s="80">
        <v>55529267</v>
      </c>
      <c r="D86" s="127">
        <f t="shared" si="3"/>
        <v>677186.1829268293</v>
      </c>
      <c r="E86" s="82">
        <v>43</v>
      </c>
      <c r="F86" s="83">
        <v>2.278974905971656</v>
      </c>
    </row>
    <row r="87" spans="1:6" s="50" customFormat="1" ht="11.25">
      <c r="A87" s="7"/>
      <c r="B87" s="80"/>
      <c r="C87" s="80"/>
      <c r="D87" s="102"/>
      <c r="E87" s="82"/>
      <c r="F87" s="83"/>
    </row>
    <row r="88" spans="1:6" s="50" customFormat="1" ht="11.25">
      <c r="A88" s="29" t="s">
        <v>0</v>
      </c>
      <c r="B88" s="86">
        <f>SUM(B75:B86)</f>
        <v>678</v>
      </c>
      <c r="C88" s="86">
        <f>SUM(C75:C86)</f>
        <v>474085723</v>
      </c>
      <c r="D88" s="100">
        <f>C88/B88</f>
        <v>699241.4793510324</v>
      </c>
      <c r="E88" s="88">
        <f>(($C75*E75)+($C76*E76)+($C77*E77)+($C78*E78)+($C79*E79)+($C80*E80)+($C81*E81)+($C82*E82)+($C83*E83)+($C84*E84)+($C85*E85)+($C86*E86))/$C88</f>
        <v>51.3675659960762</v>
      </c>
      <c r="F88" s="89">
        <f>(($C74*F74)+($C75*F75)+($C76*F76)+($C77*F77)+($C78*F78)+($C79*F79)+($C80*F80)+($C81*F81)+($C82*F82)+($C83*F83)+($C84*F84)+($C85*F85)+($C86*F86))/$C88</f>
        <v>2.328341378991495</v>
      </c>
    </row>
    <row r="89" spans="1:6" s="50" customFormat="1" ht="11.25">
      <c r="A89" s="7"/>
      <c r="B89" s="80"/>
      <c r="C89" s="80"/>
      <c r="D89" s="102"/>
      <c r="E89" s="82"/>
      <c r="F89" s="83"/>
    </row>
    <row r="90" spans="1:6" s="50" customFormat="1" ht="11.25">
      <c r="A90" s="9" t="s">
        <v>68</v>
      </c>
      <c r="B90" s="80"/>
      <c r="C90" s="80"/>
      <c r="D90" s="102"/>
      <c r="E90" s="82"/>
      <c r="F90" s="83"/>
    </row>
    <row r="91" spans="1:6" s="50" customFormat="1" ht="11.25">
      <c r="A91" s="7" t="s">
        <v>20</v>
      </c>
      <c r="B91" s="139">
        <v>43</v>
      </c>
      <c r="C91" s="128">
        <v>20642298</v>
      </c>
      <c r="D91" s="128">
        <f>C91/B91</f>
        <v>480053.4418604651</v>
      </c>
      <c r="E91" s="141">
        <v>24</v>
      </c>
      <c r="F91" s="197">
        <v>1.771819616207459</v>
      </c>
    </row>
    <row r="92" spans="1:6" s="50" customFormat="1" ht="11.25">
      <c r="A92" s="7" t="s">
        <v>21</v>
      </c>
      <c r="B92" s="128">
        <v>23</v>
      </c>
      <c r="C92" s="188">
        <v>13701752</v>
      </c>
      <c r="D92" s="128">
        <f aca="true" t="shared" si="4" ref="D92:D99">C92/B92</f>
        <v>595728.3478260869</v>
      </c>
      <c r="E92" s="183">
        <v>28</v>
      </c>
      <c r="F92" s="130">
        <v>1.8046995041218086</v>
      </c>
    </row>
    <row r="93" spans="1:6" s="50" customFormat="1" ht="11.25">
      <c r="A93" s="7" t="s">
        <v>22</v>
      </c>
      <c r="B93" s="128">
        <v>10</v>
      </c>
      <c r="C93" s="128">
        <v>6770081</v>
      </c>
      <c r="D93" s="128">
        <f t="shared" si="4"/>
        <v>677008.1</v>
      </c>
      <c r="E93" s="141">
        <v>38</v>
      </c>
      <c r="F93" s="130">
        <v>1.9654620365694295</v>
      </c>
    </row>
    <row r="94" spans="1:6" s="50" customFormat="1" ht="11.25">
      <c r="A94" s="7" t="s">
        <v>23</v>
      </c>
      <c r="B94" s="128">
        <v>26</v>
      </c>
      <c r="C94" s="128">
        <v>14876609</v>
      </c>
      <c r="D94" s="128">
        <f t="shared" si="4"/>
        <v>572177.2692307692</v>
      </c>
      <c r="E94" s="141">
        <v>29</v>
      </c>
      <c r="F94" s="130">
        <v>2.003490633517356</v>
      </c>
    </row>
    <row r="95" spans="1:6" s="50" customFormat="1" ht="11.25">
      <c r="A95" s="7" t="s">
        <v>24</v>
      </c>
      <c r="B95" s="139">
        <v>29</v>
      </c>
      <c r="C95" s="188">
        <v>19224810</v>
      </c>
      <c r="D95" s="128">
        <f t="shared" si="4"/>
        <v>662924.4827586206</v>
      </c>
      <c r="E95" s="141">
        <v>32</v>
      </c>
      <c r="F95" s="197">
        <v>2.0462923108212774</v>
      </c>
    </row>
    <row r="96" spans="1:6" s="50" customFormat="1" ht="11.25">
      <c r="A96" s="7" t="s">
        <v>25</v>
      </c>
      <c r="B96" s="181">
        <v>7</v>
      </c>
      <c r="C96" s="181">
        <v>3679922</v>
      </c>
      <c r="D96" s="128">
        <f t="shared" si="4"/>
        <v>525703.1428571428</v>
      </c>
      <c r="E96" s="146">
        <v>23</v>
      </c>
      <c r="F96" s="174">
        <v>1.9254616293497526</v>
      </c>
    </row>
    <row r="97" spans="1:6" s="50" customFormat="1" ht="11.25">
      <c r="A97" s="7" t="s">
        <v>26</v>
      </c>
      <c r="B97" s="147">
        <v>45</v>
      </c>
      <c r="C97" s="147">
        <v>19767212</v>
      </c>
      <c r="D97" s="128">
        <f t="shared" si="4"/>
        <v>439271.3777777778</v>
      </c>
      <c r="E97" s="82">
        <v>24</v>
      </c>
      <c r="F97" s="199">
        <v>1.9655517733102674</v>
      </c>
    </row>
    <row r="98" spans="1:6" s="50" customFormat="1" ht="11.25">
      <c r="A98" s="7" t="s">
        <v>27</v>
      </c>
      <c r="B98" s="147">
        <v>63</v>
      </c>
      <c r="C98" s="147">
        <v>31516573</v>
      </c>
      <c r="D98" s="128">
        <f t="shared" si="4"/>
        <v>500263.0634920635</v>
      </c>
      <c r="E98" s="82">
        <v>26</v>
      </c>
      <c r="F98" s="199">
        <v>1.9894360275147935</v>
      </c>
    </row>
    <row r="99" spans="1:6" s="50" customFormat="1" ht="11.25">
      <c r="A99" s="7" t="s">
        <v>28</v>
      </c>
      <c r="B99" s="128">
        <v>51</v>
      </c>
      <c r="C99" s="128">
        <v>19688785</v>
      </c>
      <c r="D99" s="128">
        <f t="shared" si="4"/>
        <v>386054.60784313723</v>
      </c>
      <c r="E99" s="82">
        <v>24</v>
      </c>
      <c r="F99" s="199">
        <v>1.9444093817876522</v>
      </c>
    </row>
    <row r="100" spans="1:6" s="50" customFormat="1" ht="11.25">
      <c r="A100" s="7" t="s">
        <v>29</v>
      </c>
      <c r="B100" s="139">
        <v>39</v>
      </c>
      <c r="C100" s="140">
        <v>20619877</v>
      </c>
      <c r="D100" s="128">
        <f>C100/B100</f>
        <v>528714.7948717949</v>
      </c>
      <c r="E100" s="141">
        <v>24</v>
      </c>
      <c r="F100" s="130">
        <v>1.9647998351299574</v>
      </c>
    </row>
    <row r="101" spans="1:6" s="50" customFormat="1" ht="11.25">
      <c r="A101" s="7" t="s">
        <v>30</v>
      </c>
      <c r="B101" s="139">
        <v>13</v>
      </c>
      <c r="C101" s="140">
        <v>8475556</v>
      </c>
      <c r="D101" s="128">
        <f>C101/B101</f>
        <v>651965.8461538461</v>
      </c>
      <c r="E101" s="157">
        <v>24</v>
      </c>
      <c r="F101" s="130">
        <v>1.9734566711611603</v>
      </c>
    </row>
    <row r="102" spans="1:6" s="50" customFormat="1" ht="11.25">
      <c r="A102" s="7" t="s">
        <v>31</v>
      </c>
      <c r="B102" s="145">
        <v>47</v>
      </c>
      <c r="C102" s="144">
        <v>24285629</v>
      </c>
      <c r="D102" s="128">
        <f>C102/B102</f>
        <v>516715.5106382979</v>
      </c>
      <c r="E102" s="146">
        <v>29</v>
      </c>
      <c r="F102" s="174">
        <v>1.9967728671964806</v>
      </c>
    </row>
    <row r="103" spans="1:6" s="50" customFormat="1" ht="11.25">
      <c r="A103" s="7"/>
      <c r="B103" s="80"/>
      <c r="C103" s="80"/>
      <c r="D103" s="170"/>
      <c r="E103" s="82"/>
      <c r="F103" s="83"/>
    </row>
    <row r="104" spans="1:6" s="50" customFormat="1" ht="11.25">
      <c r="A104" s="29" t="s">
        <v>0</v>
      </c>
      <c r="B104" s="86">
        <f>SUM(B91:B102)</f>
        <v>396</v>
      </c>
      <c r="C104" s="86">
        <f>SUM(C91:C102)</f>
        <v>203249104</v>
      </c>
      <c r="D104" s="100">
        <f>C104/B104</f>
        <v>513255.31313131313</v>
      </c>
      <c r="E104" s="88">
        <f>(($C91*E91)+($C92*E92)+($C93*E93)+($C94*E94)+($C95*E95)+($C96*E96)+($C97*E97)+($C98*E98)+($C99*E99)+($C100*E100)+($C101*E101)+($C102*E102))/$C104</f>
        <v>26.74811069277826</v>
      </c>
      <c r="F104" s="89">
        <f>(($C91*F91)+($C92*F92)+($C93*F93)+($C94*F94)+($C95*F95)+($C96*F96)+($C97*F97)+($C98*F98)+($C99*F99)+($C100*F100)+($C101*F101)+($C102*F102))/$C104</f>
        <v>1.9503568793100312</v>
      </c>
    </row>
    <row r="105" spans="1:6" s="5" customFormat="1" ht="11.25">
      <c r="A105" s="9"/>
      <c r="B105" s="159"/>
      <c r="C105" s="159"/>
      <c r="D105" s="164"/>
      <c r="E105" s="160"/>
      <c r="F105" s="168"/>
    </row>
    <row r="106" spans="1:6" s="5" customFormat="1" ht="11.25">
      <c r="A106" s="9" t="s">
        <v>71</v>
      </c>
      <c r="B106" s="159"/>
      <c r="C106" s="159"/>
      <c r="D106" s="97"/>
      <c r="E106" s="160"/>
      <c r="F106" s="169"/>
    </row>
    <row r="107" spans="1:6" s="5" customFormat="1" ht="11.25">
      <c r="A107" s="7" t="s">
        <v>20</v>
      </c>
      <c r="B107" s="181">
        <v>446</v>
      </c>
      <c r="C107" s="144">
        <v>300600199</v>
      </c>
      <c r="D107" s="97">
        <f aca="true" t="shared" si="5" ref="D107:D116">C107/B107</f>
        <v>673991.4775784754</v>
      </c>
      <c r="E107" s="146">
        <v>31</v>
      </c>
      <c r="F107" s="186">
        <v>1.717515883281235</v>
      </c>
    </row>
    <row r="108" spans="1:6" s="5" customFormat="1" ht="11.25">
      <c r="A108" s="7" t="s">
        <v>21</v>
      </c>
      <c r="B108" s="128">
        <v>255</v>
      </c>
      <c r="C108" s="140">
        <v>183387643</v>
      </c>
      <c r="D108" s="204">
        <f t="shared" si="5"/>
        <v>719167.2274509803</v>
      </c>
      <c r="E108" s="141">
        <v>31</v>
      </c>
      <c r="F108" s="198">
        <v>1.7450090151384954</v>
      </c>
    </row>
    <row r="109" spans="1:6" s="5" customFormat="1" ht="11.25">
      <c r="A109" s="7" t="s">
        <v>22</v>
      </c>
      <c r="B109" s="201">
        <v>209</v>
      </c>
      <c r="C109" s="201">
        <v>153684146</v>
      </c>
      <c r="D109" s="204">
        <f t="shared" si="5"/>
        <v>735330.8421052631</v>
      </c>
      <c r="E109" s="141">
        <v>29</v>
      </c>
      <c r="F109" s="198">
        <v>1.6552837447526956</v>
      </c>
    </row>
    <row r="110" spans="1:6" s="5" customFormat="1" ht="11.25">
      <c r="A110" s="7" t="s">
        <v>23</v>
      </c>
      <c r="B110" s="128">
        <v>257</v>
      </c>
      <c r="C110" s="128">
        <v>185638685</v>
      </c>
      <c r="D110" s="204">
        <f t="shared" si="5"/>
        <v>722329.513618677</v>
      </c>
      <c r="E110" s="141">
        <v>29</v>
      </c>
      <c r="F110" s="198">
        <v>1.5762511197490976</v>
      </c>
    </row>
    <row r="111" spans="1:6" s="5" customFormat="1" ht="11.25">
      <c r="A111" s="7" t="s">
        <v>24</v>
      </c>
      <c r="B111" s="128">
        <v>262</v>
      </c>
      <c r="C111" s="188">
        <v>207050855</v>
      </c>
      <c r="D111" s="204">
        <f t="shared" si="5"/>
        <v>790270.4389312977</v>
      </c>
      <c r="E111" s="141">
        <v>27</v>
      </c>
      <c r="F111" s="198">
        <v>1.4806713287902145</v>
      </c>
    </row>
    <row r="112" spans="1:6" s="5" customFormat="1" ht="11.25">
      <c r="A112" s="7" t="s">
        <v>25</v>
      </c>
      <c r="B112" s="128">
        <v>228</v>
      </c>
      <c r="C112" s="188">
        <v>171326925</v>
      </c>
      <c r="D112" s="204">
        <f t="shared" si="5"/>
        <v>751433.8815789474</v>
      </c>
      <c r="E112" s="141">
        <v>28</v>
      </c>
      <c r="F112" s="198">
        <v>1.5164150048219216</v>
      </c>
    </row>
    <row r="113" spans="1:6" s="5" customFormat="1" ht="11.25">
      <c r="A113" s="7" t="s">
        <v>26</v>
      </c>
      <c r="B113" s="53">
        <v>216</v>
      </c>
      <c r="C113" s="53">
        <v>189183960</v>
      </c>
      <c r="D113" s="204">
        <f t="shared" si="5"/>
        <v>875851.6666666666</v>
      </c>
      <c r="E113" s="220">
        <v>26</v>
      </c>
      <c r="F113" s="221">
        <v>1.432351859533969</v>
      </c>
    </row>
    <row r="114" spans="1:6" s="5" customFormat="1" ht="11.25">
      <c r="A114" s="7" t="s">
        <v>27</v>
      </c>
      <c r="B114" s="128">
        <v>216</v>
      </c>
      <c r="C114" s="188">
        <v>178740233</v>
      </c>
      <c r="D114" s="204">
        <f t="shared" si="5"/>
        <v>827501.0787037037</v>
      </c>
      <c r="E114" s="141">
        <v>27</v>
      </c>
      <c r="F114" s="130">
        <v>1.5582275978122955</v>
      </c>
    </row>
    <row r="115" spans="1:6" s="5" customFormat="1" ht="11.25">
      <c r="A115" s="7" t="s">
        <v>28</v>
      </c>
      <c r="B115" s="53">
        <v>180</v>
      </c>
      <c r="C115" s="53">
        <v>149156826</v>
      </c>
      <c r="D115" s="204">
        <f t="shared" si="5"/>
        <v>828649.0333333333</v>
      </c>
      <c r="E115" s="220">
        <v>28</v>
      </c>
      <c r="F115" s="221">
        <v>1.6409424577725997</v>
      </c>
    </row>
    <row r="116" spans="1:6" s="5" customFormat="1" ht="11.25">
      <c r="A116" s="7" t="s">
        <v>29</v>
      </c>
      <c r="B116" s="53">
        <v>227</v>
      </c>
      <c r="C116" s="53">
        <v>172310783</v>
      </c>
      <c r="D116" s="204">
        <f t="shared" si="5"/>
        <v>759078.3392070484</v>
      </c>
      <c r="E116" s="220">
        <v>27</v>
      </c>
      <c r="F116" s="221">
        <v>1.6532019209151874</v>
      </c>
    </row>
    <row r="117" spans="1:6" s="5" customFormat="1" ht="11.25">
      <c r="A117" s="7" t="s">
        <v>30</v>
      </c>
      <c r="B117" s="128">
        <v>196</v>
      </c>
      <c r="C117" s="140">
        <v>144181497</v>
      </c>
      <c r="D117" s="204">
        <f>C117/B117</f>
        <v>735619.8826530612</v>
      </c>
      <c r="E117" s="141">
        <v>27</v>
      </c>
      <c r="F117" s="130">
        <v>1.6320104746172805</v>
      </c>
    </row>
    <row r="118" spans="1:6" s="5" customFormat="1" ht="11.25">
      <c r="A118" s="7" t="s">
        <v>31</v>
      </c>
      <c r="B118" s="128">
        <v>492</v>
      </c>
      <c r="C118" s="140">
        <v>285494867</v>
      </c>
      <c r="D118" s="204">
        <f>C118/B118</f>
        <v>580274.1199186991</v>
      </c>
      <c r="E118" s="141">
        <v>30</v>
      </c>
      <c r="F118" s="130">
        <v>1.7531900704890782</v>
      </c>
    </row>
    <row r="119" spans="1:6" s="5" customFormat="1" ht="11.25">
      <c r="A119" s="7"/>
      <c r="B119" s="159"/>
      <c r="C119" s="159"/>
      <c r="D119" s="167"/>
      <c r="E119" s="160"/>
      <c r="F119" s="161"/>
    </row>
    <row r="120" spans="1:6" s="50" customFormat="1" ht="11.25">
      <c r="A120" s="29" t="s">
        <v>0</v>
      </c>
      <c r="B120" s="86">
        <f>SUM(B107:B118)</f>
        <v>3184</v>
      </c>
      <c r="C120" s="86">
        <f>SUM(C107:C118)</f>
        <v>2320756619</v>
      </c>
      <c r="D120" s="100">
        <f>C120/B120</f>
        <v>728880.8476758794</v>
      </c>
      <c r="E120" s="88">
        <f>(($C107*E107)+($C108*E108)+($C109*E109)+($C110*E110)+($C111*E111)+($C112*E112)+($C113*E113)+($C114*E114)+($C115*E115)+($C116*E116)+($C117*E117)+($C118*E118))/$C120</f>
        <v>28.552244381210574</v>
      </c>
      <c r="F120" s="89">
        <f>(($C107*F107)+($C108*F108)+($C109*F109)+($C110*F110)+($C111*F111)+($C112*F112)+($C113*F113)+($C114*F114)+($C115*F115)+($C116*F116)+($C117*F117)+($C118*F118))/$C120</f>
        <v>1.622156515779822</v>
      </c>
    </row>
    <row r="121" spans="1:6" s="50" customFormat="1" ht="11.25">
      <c r="A121" s="9"/>
      <c r="B121" s="159"/>
      <c r="C121" s="159"/>
      <c r="D121" s="165"/>
      <c r="E121" s="160"/>
      <c r="F121" s="161"/>
    </row>
    <row r="122" spans="1:6" s="50" customFormat="1" ht="11.25">
      <c r="A122" s="9" t="s">
        <v>73</v>
      </c>
      <c r="B122" s="159"/>
      <c r="C122" s="159"/>
      <c r="D122" s="165"/>
      <c r="E122" s="160"/>
      <c r="F122" s="161"/>
    </row>
    <row r="123" spans="1:6" s="50" customFormat="1" ht="11.25">
      <c r="A123" s="7" t="s">
        <v>20</v>
      </c>
      <c r="B123" s="139">
        <v>264</v>
      </c>
      <c r="C123" s="140">
        <v>126299360</v>
      </c>
      <c r="D123" s="205">
        <f aca="true" t="shared" si="6" ref="D123:D133">C123/B123</f>
        <v>478406.6666666667</v>
      </c>
      <c r="E123" s="141">
        <v>51</v>
      </c>
      <c r="F123" s="130">
        <v>2.177907325896188</v>
      </c>
    </row>
    <row r="124" spans="1:6" s="50" customFormat="1" ht="11.25">
      <c r="A124" s="7" t="s">
        <v>21</v>
      </c>
      <c r="B124" s="128">
        <v>90</v>
      </c>
      <c r="C124" s="188">
        <v>40226865</v>
      </c>
      <c r="D124" s="205">
        <f t="shared" si="6"/>
        <v>446965.1666666667</v>
      </c>
      <c r="E124" s="183">
        <v>51</v>
      </c>
      <c r="F124" s="130">
        <v>2.181324157375923</v>
      </c>
    </row>
    <row r="125" spans="1:6" s="50" customFormat="1" ht="11.25">
      <c r="A125" s="7" t="s">
        <v>22</v>
      </c>
      <c r="B125" s="128">
        <v>51</v>
      </c>
      <c r="C125" s="128">
        <v>22686436</v>
      </c>
      <c r="D125" s="205">
        <f t="shared" si="6"/>
        <v>444832.07843137253</v>
      </c>
      <c r="E125" s="141">
        <v>47</v>
      </c>
      <c r="F125" s="198">
        <v>2.1315412081474587</v>
      </c>
    </row>
    <row r="126" spans="1:6" s="50" customFormat="1" ht="11.25">
      <c r="A126" s="7" t="s">
        <v>23</v>
      </c>
      <c r="B126" s="128">
        <v>105</v>
      </c>
      <c r="C126" s="128">
        <v>56534707</v>
      </c>
      <c r="D126" s="205">
        <f t="shared" si="6"/>
        <v>538425.780952381</v>
      </c>
      <c r="E126" s="141">
        <v>53</v>
      </c>
      <c r="F126" s="198">
        <v>1.9918831789470492</v>
      </c>
    </row>
    <row r="127" spans="1:6" s="50" customFormat="1" ht="11.25">
      <c r="A127" s="7" t="s">
        <v>24</v>
      </c>
      <c r="B127" s="128">
        <v>89</v>
      </c>
      <c r="C127" s="188">
        <v>44735553</v>
      </c>
      <c r="D127" s="205">
        <f t="shared" si="6"/>
        <v>502646.6629213483</v>
      </c>
      <c r="E127" s="141">
        <v>54</v>
      </c>
      <c r="F127" s="198">
        <v>2</v>
      </c>
    </row>
    <row r="128" spans="1:6" s="50" customFormat="1" ht="11.25">
      <c r="A128" s="7" t="s">
        <v>25</v>
      </c>
      <c r="B128" s="128">
        <v>115</v>
      </c>
      <c r="C128" s="128">
        <v>59241337</v>
      </c>
      <c r="D128" s="205">
        <f t="shared" si="6"/>
        <v>515142.06086956523</v>
      </c>
      <c r="E128" s="141">
        <v>53</v>
      </c>
      <c r="F128" s="198">
        <v>1.9961510085432406</v>
      </c>
    </row>
    <row r="129" spans="1:6" s="50" customFormat="1" ht="11.25">
      <c r="A129" s="7" t="s">
        <v>26</v>
      </c>
      <c r="B129" s="128">
        <v>91</v>
      </c>
      <c r="C129" s="128">
        <v>39400182</v>
      </c>
      <c r="D129" s="205">
        <f t="shared" si="6"/>
        <v>432969.032967033</v>
      </c>
      <c r="E129" s="141">
        <v>50</v>
      </c>
      <c r="F129" s="130">
        <v>2</v>
      </c>
    </row>
    <row r="130" spans="1:6" s="50" customFormat="1" ht="11.25">
      <c r="A130" s="7" t="s">
        <v>27</v>
      </c>
      <c r="B130" s="128">
        <v>333</v>
      </c>
      <c r="C130" s="128">
        <v>191693383</v>
      </c>
      <c r="D130" s="205">
        <f t="shared" si="6"/>
        <v>575655.8048048049</v>
      </c>
      <c r="E130" s="222">
        <v>53</v>
      </c>
      <c r="F130" s="130">
        <v>1.9626317936076072</v>
      </c>
    </row>
    <row r="131" spans="1:6" s="50" customFormat="1" ht="11.25">
      <c r="A131" s="7" t="s">
        <v>28</v>
      </c>
      <c r="B131" s="128">
        <v>132</v>
      </c>
      <c r="C131" s="128">
        <v>73151411</v>
      </c>
      <c r="D131" s="205">
        <f t="shared" si="6"/>
        <v>554177.3560606061</v>
      </c>
      <c r="E131" s="223">
        <v>51</v>
      </c>
      <c r="F131" s="130">
        <v>1.9777794582800323</v>
      </c>
    </row>
    <row r="132" spans="1:6" s="50" customFormat="1" ht="11.25">
      <c r="A132" s="7" t="s">
        <v>29</v>
      </c>
      <c r="B132" s="128">
        <v>108</v>
      </c>
      <c r="C132" s="128">
        <v>61751788</v>
      </c>
      <c r="D132" s="205">
        <f t="shared" si="6"/>
        <v>571775.8148148148</v>
      </c>
      <c r="E132" s="223">
        <v>53</v>
      </c>
      <c r="F132" s="184">
        <v>1.965809241345368</v>
      </c>
    </row>
    <row r="133" spans="1:6" s="50" customFormat="1" ht="11.25">
      <c r="A133" s="7" t="s">
        <v>30</v>
      </c>
      <c r="B133" s="128">
        <v>85</v>
      </c>
      <c r="C133" s="128">
        <v>42918415</v>
      </c>
      <c r="D133" s="205">
        <f t="shared" si="6"/>
        <v>504922.5294117647</v>
      </c>
      <c r="E133" s="222">
        <v>50</v>
      </c>
      <c r="F133" s="130">
        <v>1.9724304399405244</v>
      </c>
    </row>
    <row r="134" spans="1:6" s="50" customFormat="1" ht="11.25">
      <c r="A134" s="7" t="s">
        <v>31</v>
      </c>
      <c r="B134" s="80">
        <v>413</v>
      </c>
      <c r="C134" s="80">
        <v>225180489</v>
      </c>
      <c r="D134" s="205">
        <f>C134/B134</f>
        <v>545231.2082324455</v>
      </c>
      <c r="E134" s="82">
        <v>53</v>
      </c>
      <c r="F134" s="83">
        <v>1.9725894702182656</v>
      </c>
    </row>
    <row r="135" spans="1:6" s="50" customFormat="1" ht="11.25">
      <c r="A135" s="9"/>
      <c r="B135" s="159"/>
      <c r="C135" s="159"/>
      <c r="D135" s="206"/>
      <c r="E135" s="160"/>
      <c r="F135" s="161"/>
    </row>
    <row r="136" spans="1:6" s="50" customFormat="1" ht="11.25">
      <c r="A136" s="29" t="s">
        <v>0</v>
      </c>
      <c r="B136" s="86">
        <f>SUM(B123:B135)</f>
        <v>1876</v>
      </c>
      <c r="C136" s="86">
        <f>SUM(C123:C135)</f>
        <v>983819926</v>
      </c>
      <c r="D136" s="207">
        <f>C136/B136</f>
        <v>524424.2675906183</v>
      </c>
      <c r="E136" s="88">
        <f>(($C123*E123)+($C124*E124)+($C125*E125)+($C126*E126)+($C127*E127)+($C128*E128)+($C129*E129)+($C130*E130)+($C131*E131)+($C132*E132)+($C133*E133)+($C134*E134))/$C136</f>
        <v>52.16885793386543</v>
      </c>
      <c r="F136" s="89">
        <f>(($C123*F123)+($C124*F124)+($C125*F125)+($C126*F126)+($C127*F127)+($C128*F128)+($C129*F129)+($C130*F130)+($C131*F131)+($C132*F132)+($C133*F133)+($C134*F134))/$C136</f>
        <v>2.014032428552377</v>
      </c>
    </row>
    <row r="137" spans="1:6" s="50" customFormat="1" ht="11.25">
      <c r="A137" s="32"/>
      <c r="B137" s="90"/>
      <c r="C137" s="90"/>
      <c r="D137" s="101"/>
      <c r="E137" s="91"/>
      <c r="F137" s="92"/>
    </row>
    <row r="138" spans="1:6" s="50" customFormat="1" ht="11.25">
      <c r="A138" s="9" t="s">
        <v>89</v>
      </c>
      <c r="B138" s="80"/>
      <c r="C138" s="80"/>
      <c r="D138" s="102"/>
      <c r="E138" s="82"/>
      <c r="F138" s="83"/>
    </row>
    <row r="139" spans="1:6" s="50" customFormat="1" ht="11.25">
      <c r="A139" s="7" t="s">
        <v>20</v>
      </c>
      <c r="B139" s="139">
        <v>103</v>
      </c>
      <c r="C139" s="128">
        <v>65547671</v>
      </c>
      <c r="D139" s="98">
        <f aca="true" t="shared" si="7" ref="D139:D150">C139/B139</f>
        <v>636385.1553398059</v>
      </c>
      <c r="E139" s="141">
        <v>34</v>
      </c>
      <c r="F139" s="197">
        <v>1.9821796376258738</v>
      </c>
    </row>
    <row r="140" spans="1:6" s="50" customFormat="1" ht="11.25">
      <c r="A140" s="7" t="s">
        <v>21</v>
      </c>
      <c r="B140" s="128">
        <v>57</v>
      </c>
      <c r="C140" s="188">
        <v>28216627</v>
      </c>
      <c r="D140" s="127">
        <f t="shared" si="7"/>
        <v>495028.5438596491</v>
      </c>
      <c r="E140" s="183">
        <v>36</v>
      </c>
      <c r="F140" s="130">
        <v>2.057048217350713</v>
      </c>
    </row>
    <row r="141" spans="1:6" s="50" customFormat="1" ht="11.25">
      <c r="A141" s="7" t="s">
        <v>22</v>
      </c>
      <c r="B141" s="128">
        <v>340</v>
      </c>
      <c r="C141" s="128">
        <v>200027534</v>
      </c>
      <c r="D141" s="127">
        <f t="shared" si="7"/>
        <v>588316.2764705883</v>
      </c>
      <c r="E141" s="141">
        <v>36</v>
      </c>
      <c r="F141" s="130">
        <v>2.0152400982456746</v>
      </c>
    </row>
    <row r="142" spans="1:6" s="50" customFormat="1" ht="11.25">
      <c r="A142" s="7" t="s">
        <v>23</v>
      </c>
      <c r="B142" s="128">
        <v>277</v>
      </c>
      <c r="C142" s="128">
        <v>192785058</v>
      </c>
      <c r="D142" s="127">
        <f t="shared" si="7"/>
        <v>695974.9386281589</v>
      </c>
      <c r="E142" s="141">
        <v>36</v>
      </c>
      <c r="F142" s="130">
        <v>1.937232758204736</v>
      </c>
    </row>
    <row r="143" spans="1:6" s="50" customFormat="1" ht="11.25">
      <c r="A143" s="7" t="s">
        <v>24</v>
      </c>
      <c r="B143" s="128">
        <v>137</v>
      </c>
      <c r="C143" s="188">
        <v>86579417</v>
      </c>
      <c r="D143" s="99">
        <f t="shared" si="7"/>
        <v>631966.5474452554</v>
      </c>
      <c r="E143" s="141">
        <v>35</v>
      </c>
      <c r="F143" s="197">
        <v>1.9458275611858185</v>
      </c>
    </row>
    <row r="144" spans="1:6" s="50" customFormat="1" ht="11.25">
      <c r="A144" s="7" t="s">
        <v>25</v>
      </c>
      <c r="B144" s="181">
        <v>299</v>
      </c>
      <c r="C144" s="181">
        <v>393328525</v>
      </c>
      <c r="D144" s="99">
        <f t="shared" si="7"/>
        <v>1315480.0167224081</v>
      </c>
      <c r="E144" s="146">
        <v>46</v>
      </c>
      <c r="F144" s="174">
        <v>1.696978339442836</v>
      </c>
    </row>
    <row r="145" spans="1:6" s="50" customFormat="1" ht="11.25">
      <c r="A145" s="7" t="s">
        <v>26</v>
      </c>
      <c r="B145" s="80">
        <v>108</v>
      </c>
      <c r="C145" s="80">
        <v>121377717</v>
      </c>
      <c r="D145" s="99">
        <f t="shared" si="7"/>
        <v>1123867.75</v>
      </c>
      <c r="E145" s="82">
        <v>42</v>
      </c>
      <c r="F145" s="83">
        <v>1.710477239080053</v>
      </c>
    </row>
    <row r="146" spans="1:6" s="50" customFormat="1" ht="11.25">
      <c r="A146" s="7" t="s">
        <v>27</v>
      </c>
      <c r="B146" s="181">
        <v>298</v>
      </c>
      <c r="C146" s="181">
        <v>250269867</v>
      </c>
      <c r="D146" s="99">
        <f t="shared" si="7"/>
        <v>839831.7684563758</v>
      </c>
      <c r="E146" s="82">
        <v>39</v>
      </c>
      <c r="F146" s="83">
        <v>1.9260511808638952</v>
      </c>
    </row>
    <row r="147" spans="1:6" s="50" customFormat="1" ht="11.25">
      <c r="A147" s="7" t="s">
        <v>28</v>
      </c>
      <c r="B147" s="139">
        <v>246</v>
      </c>
      <c r="C147" s="140">
        <v>229257035</v>
      </c>
      <c r="D147" s="99">
        <f t="shared" si="7"/>
        <v>931939.1666666666</v>
      </c>
      <c r="E147" s="141">
        <v>42</v>
      </c>
      <c r="F147" s="130">
        <v>1.8990573818596233</v>
      </c>
    </row>
    <row r="148" spans="1:6" s="50" customFormat="1" ht="11.25">
      <c r="A148" s="149" t="s">
        <v>29</v>
      </c>
      <c r="B148" s="177">
        <v>170</v>
      </c>
      <c r="C148" s="136">
        <v>124638930</v>
      </c>
      <c r="D148" s="99">
        <f t="shared" si="7"/>
        <v>733170.1764705882</v>
      </c>
      <c r="E148" s="82">
        <v>40</v>
      </c>
      <c r="F148" s="83">
        <v>1.9604644645938472</v>
      </c>
    </row>
    <row r="149" spans="1:6" s="50" customFormat="1" ht="11.25">
      <c r="A149" s="149" t="s">
        <v>30</v>
      </c>
      <c r="B149" s="176">
        <v>443</v>
      </c>
      <c r="C149" s="158">
        <v>351549224</v>
      </c>
      <c r="D149" s="99">
        <f t="shared" si="7"/>
        <v>793564.8397291197</v>
      </c>
      <c r="E149" s="146">
        <v>42</v>
      </c>
      <c r="F149" s="174">
        <v>1.933964762812277</v>
      </c>
    </row>
    <row r="150" spans="1:6" s="50" customFormat="1" ht="11.25">
      <c r="A150" s="149" t="s">
        <v>31</v>
      </c>
      <c r="B150" s="128">
        <v>377</v>
      </c>
      <c r="C150" s="128">
        <v>320757546</v>
      </c>
      <c r="D150" s="99">
        <f t="shared" si="7"/>
        <v>850815.7718832891</v>
      </c>
      <c r="E150" s="141">
        <v>43</v>
      </c>
      <c r="F150" s="198">
        <v>1.9141473654060193</v>
      </c>
    </row>
    <row r="151" spans="1:6" s="50" customFormat="1" ht="11.25">
      <c r="A151" s="7"/>
      <c r="B151" s="80"/>
      <c r="C151" s="80"/>
      <c r="D151" s="99"/>
      <c r="E151" s="82"/>
      <c r="F151" s="85"/>
    </row>
    <row r="152" spans="1:6" s="50" customFormat="1" ht="11.25">
      <c r="A152" s="29" t="s">
        <v>0</v>
      </c>
      <c r="B152" s="86">
        <f>SUM(B139:B151)</f>
        <v>2855</v>
      </c>
      <c r="C152" s="86">
        <f>SUM(C139:C151)</f>
        <v>2364335151</v>
      </c>
      <c r="D152" s="100">
        <f>C152/B152</f>
        <v>828138.4066549912</v>
      </c>
      <c r="E152" s="88">
        <f>(($C139*E139)+($C140*E140)+($C141*E141)+($C142*E142)+($C143*E143)+($C144*E144)+($C145*E145)+($C146*E146)+($C147*E147)+($C148*E148)+($C149*E149)+($C150*E150))/$C152</f>
        <v>40.83154111428257</v>
      </c>
      <c r="F152" s="89">
        <f>(($C139*F139)+($C140*F140)+($C141*F141)+($C142*F142)+($C143*F143)+($C144*F144)+($C145*F145)+($C146*F146)+($C147*F147)+($C148*F148)+($C149*F149)+($C150*F150))/$C152</f>
        <v>1.88793527654997</v>
      </c>
    </row>
    <row r="153" spans="1:6" s="5" customFormat="1" ht="11.25">
      <c r="A153" s="9"/>
      <c r="B153" s="159"/>
      <c r="C153" s="159"/>
      <c r="D153" s="164"/>
      <c r="E153" s="160"/>
      <c r="F153" s="161"/>
    </row>
    <row r="154" spans="1:6" s="5" customFormat="1" ht="11.25">
      <c r="A154" s="9" t="s">
        <v>76</v>
      </c>
      <c r="B154" s="159"/>
      <c r="C154" s="159"/>
      <c r="D154" s="165"/>
      <c r="E154" s="160"/>
      <c r="F154" s="161"/>
    </row>
    <row r="155" spans="1:6" s="71" customFormat="1" ht="12">
      <c r="A155" s="7" t="s">
        <v>20</v>
      </c>
      <c r="B155" s="53">
        <v>0</v>
      </c>
      <c r="C155" s="53">
        <v>0</v>
      </c>
      <c r="D155" s="99">
        <v>0</v>
      </c>
      <c r="E155" s="214">
        <v>0</v>
      </c>
      <c r="F155" s="25">
        <v>0</v>
      </c>
    </row>
    <row r="156" spans="1:6" s="5" customFormat="1" ht="11.25">
      <c r="A156" s="7" t="s">
        <v>21</v>
      </c>
      <c r="B156" s="139">
        <v>0</v>
      </c>
      <c r="C156" s="128">
        <v>0</v>
      </c>
      <c r="D156" s="99">
        <v>0</v>
      </c>
      <c r="E156" s="157">
        <v>0</v>
      </c>
      <c r="F156" s="130">
        <v>0</v>
      </c>
    </row>
    <row r="157" spans="1:6" s="5" customFormat="1" ht="11.25">
      <c r="A157" s="7" t="s">
        <v>22</v>
      </c>
      <c r="B157" s="128">
        <v>0</v>
      </c>
      <c r="C157" s="128">
        <v>0</v>
      </c>
      <c r="D157" s="99">
        <v>0</v>
      </c>
      <c r="E157" s="141">
        <v>0</v>
      </c>
      <c r="F157" s="130">
        <v>0</v>
      </c>
    </row>
    <row r="158" spans="1:6" s="5" customFormat="1" ht="11.25">
      <c r="A158" s="7" t="s">
        <v>23</v>
      </c>
      <c r="B158" s="211">
        <v>0</v>
      </c>
      <c r="C158" s="211">
        <v>0</v>
      </c>
      <c r="D158" s="99">
        <v>0</v>
      </c>
      <c r="E158" s="212">
        <v>0</v>
      </c>
      <c r="F158" s="213">
        <v>0</v>
      </c>
    </row>
    <row r="159" spans="1:6" s="5" customFormat="1" ht="11.25">
      <c r="A159" s="7" t="s">
        <v>24</v>
      </c>
      <c r="B159" s="18">
        <v>0</v>
      </c>
      <c r="C159" s="18">
        <v>0</v>
      </c>
      <c r="D159" s="204">
        <v>0</v>
      </c>
      <c r="E159" s="212">
        <v>0</v>
      </c>
      <c r="F159" s="213">
        <v>0</v>
      </c>
    </row>
    <row r="160" spans="1:6" s="5" customFormat="1" ht="11.25">
      <c r="A160" s="7" t="s">
        <v>25</v>
      </c>
      <c r="B160" s="18">
        <v>0</v>
      </c>
      <c r="C160" s="18">
        <v>0</v>
      </c>
      <c r="D160" s="204">
        <v>0</v>
      </c>
      <c r="E160" s="212">
        <v>0</v>
      </c>
      <c r="F160" s="213">
        <v>0</v>
      </c>
    </row>
    <row r="161" spans="1:6" s="5" customFormat="1" ht="11.25">
      <c r="A161" s="7" t="s">
        <v>26</v>
      </c>
      <c r="B161" s="18">
        <v>0</v>
      </c>
      <c r="C161" s="18">
        <v>0</v>
      </c>
      <c r="D161" s="99">
        <v>0</v>
      </c>
      <c r="E161" s="212">
        <v>0</v>
      </c>
      <c r="F161" s="213">
        <v>0</v>
      </c>
    </row>
    <row r="162" spans="1:6" s="5" customFormat="1" ht="11.25">
      <c r="A162" s="7" t="s">
        <v>27</v>
      </c>
      <c r="B162" s="18">
        <v>0</v>
      </c>
      <c r="C162" s="18">
        <v>0</v>
      </c>
      <c r="D162" s="99">
        <v>0</v>
      </c>
      <c r="E162" s="212">
        <v>0</v>
      </c>
      <c r="F162" s="213">
        <v>0</v>
      </c>
    </row>
    <row r="163" spans="1:6" s="5" customFormat="1" ht="11.25">
      <c r="A163" s="7" t="s">
        <v>28</v>
      </c>
      <c r="B163" s="18">
        <v>0</v>
      </c>
      <c r="C163" s="18">
        <v>0</v>
      </c>
      <c r="D163" s="204">
        <v>0</v>
      </c>
      <c r="E163" s="212">
        <v>0</v>
      </c>
      <c r="F163" s="213">
        <v>0</v>
      </c>
    </row>
    <row r="164" spans="1:6" s="5" customFormat="1" ht="11.25">
      <c r="A164" s="7" t="s">
        <v>29</v>
      </c>
      <c r="B164" s="18">
        <v>0</v>
      </c>
      <c r="C164" s="18">
        <v>0</v>
      </c>
      <c r="D164" s="204">
        <v>0</v>
      </c>
      <c r="E164" s="212">
        <v>0</v>
      </c>
      <c r="F164" s="213">
        <v>0</v>
      </c>
    </row>
    <row r="165" spans="1:6" s="5" customFormat="1" ht="11.25">
      <c r="A165" s="7" t="s">
        <v>30</v>
      </c>
      <c r="B165" s="18">
        <v>2</v>
      </c>
      <c r="C165" s="18">
        <v>974811</v>
      </c>
      <c r="D165" s="204">
        <f>C165/B165</f>
        <v>487405.5</v>
      </c>
      <c r="E165" s="212">
        <v>31</v>
      </c>
      <c r="F165" s="213">
        <v>1.92</v>
      </c>
    </row>
    <row r="166" spans="1:6" s="5" customFormat="1" ht="11.25">
      <c r="A166" s="7" t="s">
        <v>31</v>
      </c>
      <c r="B166" s="18">
        <v>2</v>
      </c>
      <c r="C166" s="18">
        <v>469036</v>
      </c>
      <c r="D166" s="204">
        <f>C166/B166</f>
        <v>234518</v>
      </c>
      <c r="E166" s="212">
        <v>22</v>
      </c>
      <c r="F166" s="213">
        <v>1.92</v>
      </c>
    </row>
    <row r="167" spans="1:6" s="5" customFormat="1" ht="11.25">
      <c r="A167" s="9"/>
      <c r="B167" s="159"/>
      <c r="C167" s="159"/>
      <c r="D167" s="165"/>
      <c r="E167" s="161"/>
      <c r="F167" s="161"/>
    </row>
    <row r="168" spans="1:6" s="5" customFormat="1" ht="11.25">
      <c r="A168" s="29" t="s">
        <v>0</v>
      </c>
      <c r="B168" s="86">
        <f>SUM(B155:B167)</f>
        <v>4</v>
      </c>
      <c r="C168" s="86">
        <f>SUM(C155:C167)</f>
        <v>1443847</v>
      </c>
      <c r="D168" s="100">
        <f>C168/B168</f>
        <v>360961.75</v>
      </c>
      <c r="E168" s="88">
        <f>(($C155*E155)+($C156*E156)+($C157*E157)+($C158*E158)+($C159*E159)+($C160*E160)+($C161*E161)+($C162*E162)+($C163*E163)+($C164*E164)+($C165*E165)+($C166*E166))/$C168</f>
        <v>28.076335650522527</v>
      </c>
      <c r="F168" s="89">
        <f>(($C155*F155)+($C156*F156)+($C157*F157)+($C158*F158)+($C159*F159)+($C160*F160)+($C161*F161)+($C162*F162)+($C163*F163)+($C164*F164)+($C165*F165)+($C166*F166))/$C168</f>
        <v>1.92</v>
      </c>
    </row>
    <row r="169" spans="1:6" s="5" customFormat="1" ht="11.25">
      <c r="A169" s="9"/>
      <c r="B169" s="159"/>
      <c r="C169" s="159"/>
      <c r="D169" s="165"/>
      <c r="E169" s="160"/>
      <c r="F169" s="161"/>
    </row>
    <row r="170" spans="1:6" s="5" customFormat="1" ht="11.25">
      <c r="A170" s="9" t="s">
        <v>87</v>
      </c>
      <c r="B170" s="80"/>
      <c r="C170" s="80"/>
      <c r="D170" s="102"/>
      <c r="E170" s="82"/>
      <c r="F170" s="83"/>
    </row>
    <row r="171" spans="1:6" s="5" customFormat="1" ht="11.25">
      <c r="A171" s="7" t="s">
        <v>20</v>
      </c>
      <c r="B171" s="201">
        <v>257</v>
      </c>
      <c r="C171" s="224">
        <v>289218423</v>
      </c>
      <c r="D171" s="99">
        <f aca="true" t="shared" si="8" ref="D171:D176">C171/B171</f>
        <v>1125363.5136186772</v>
      </c>
      <c r="E171" s="141">
        <v>57</v>
      </c>
      <c r="F171" s="198">
        <v>1.92</v>
      </c>
    </row>
    <row r="172" spans="1:6" s="5" customFormat="1" ht="11.25">
      <c r="A172" s="7" t="s">
        <v>21</v>
      </c>
      <c r="B172" s="128">
        <v>71</v>
      </c>
      <c r="C172" s="188">
        <v>80125550</v>
      </c>
      <c r="D172" s="99">
        <f t="shared" si="8"/>
        <v>1128528.8732394367</v>
      </c>
      <c r="E172" s="183">
        <v>56</v>
      </c>
      <c r="F172" s="130">
        <v>1.92</v>
      </c>
    </row>
    <row r="173" spans="1:6" ht="12.75">
      <c r="A173" s="7" t="s">
        <v>22</v>
      </c>
      <c r="B173" s="201">
        <v>78</v>
      </c>
      <c r="C173" s="201">
        <v>96371884</v>
      </c>
      <c r="D173" s="99">
        <f t="shared" si="8"/>
        <v>1235536.9743589743</v>
      </c>
      <c r="E173" s="141">
        <v>57</v>
      </c>
      <c r="F173" s="198">
        <v>1.92</v>
      </c>
    </row>
    <row r="174" spans="1:6" ht="12.75">
      <c r="A174" s="7" t="s">
        <v>23</v>
      </c>
      <c r="B174" s="209">
        <v>102</v>
      </c>
      <c r="C174" s="128">
        <v>102066074</v>
      </c>
      <c r="D174" s="99">
        <f t="shared" si="8"/>
        <v>1000647.7843137255</v>
      </c>
      <c r="E174" s="210">
        <v>56</v>
      </c>
      <c r="F174" s="130">
        <v>1.92</v>
      </c>
    </row>
    <row r="175" spans="1:6" ht="12.75">
      <c r="A175" s="7" t="s">
        <v>24</v>
      </c>
      <c r="B175" s="128">
        <v>110</v>
      </c>
      <c r="C175" s="128">
        <v>129020005</v>
      </c>
      <c r="D175" s="99">
        <f t="shared" si="8"/>
        <v>1172909.1363636365</v>
      </c>
      <c r="E175" s="216">
        <v>56</v>
      </c>
      <c r="F175" s="184">
        <v>1.92</v>
      </c>
    </row>
    <row r="176" spans="1:6" ht="12.75">
      <c r="A176" s="7" t="s">
        <v>25</v>
      </c>
      <c r="B176" s="201">
        <v>108</v>
      </c>
      <c r="C176" s="201">
        <v>99706886</v>
      </c>
      <c r="D176" s="99">
        <f t="shared" si="8"/>
        <v>923211.9074074074</v>
      </c>
      <c r="E176" s="141">
        <v>55</v>
      </c>
      <c r="F176" s="198">
        <v>1.92</v>
      </c>
    </row>
    <row r="177" spans="1:6" ht="12.75">
      <c r="A177" s="7" t="s">
        <v>26</v>
      </c>
      <c r="B177" s="80"/>
      <c r="C177" s="80"/>
      <c r="D177" s="99">
        <v>0</v>
      </c>
      <c r="E177" s="82"/>
      <c r="F177" s="83"/>
    </row>
    <row r="178" spans="1:6" ht="12.75">
      <c r="A178" s="7" t="s">
        <v>27</v>
      </c>
      <c r="B178" s="80"/>
      <c r="C178" s="80"/>
      <c r="D178" s="99">
        <v>0</v>
      </c>
      <c r="E178" s="82"/>
      <c r="F178" s="83"/>
    </row>
    <row r="179" spans="1:6" ht="12.75">
      <c r="A179" s="7" t="s">
        <v>28</v>
      </c>
      <c r="B179" s="145"/>
      <c r="C179" s="144"/>
      <c r="D179" s="99">
        <v>0</v>
      </c>
      <c r="E179" s="146"/>
      <c r="F179" s="146"/>
    </row>
    <row r="180" spans="1:6" ht="12.75">
      <c r="A180" s="7" t="s">
        <v>29</v>
      </c>
      <c r="B180" s="80"/>
      <c r="C180" s="80"/>
      <c r="D180" s="99">
        <v>0</v>
      </c>
      <c r="E180" s="82"/>
      <c r="F180" s="83"/>
    </row>
    <row r="181" spans="1:6" ht="12.75">
      <c r="A181" s="7" t="s">
        <v>30</v>
      </c>
      <c r="B181" s="139"/>
      <c r="C181" s="140"/>
      <c r="D181" s="99">
        <v>0</v>
      </c>
      <c r="E181" s="141"/>
      <c r="F181" s="141"/>
    </row>
    <row r="182" spans="1:6" ht="12.75">
      <c r="A182" s="7" t="s">
        <v>31</v>
      </c>
      <c r="B182" s="128"/>
      <c r="C182" s="140"/>
      <c r="D182" s="99">
        <v>0</v>
      </c>
      <c r="E182" s="141"/>
      <c r="F182" s="183"/>
    </row>
    <row r="183" spans="1:6" ht="12.75">
      <c r="A183" s="7"/>
      <c r="B183" s="80"/>
      <c r="C183" s="80"/>
      <c r="D183" s="99"/>
      <c r="E183" s="82"/>
      <c r="F183" s="85"/>
    </row>
    <row r="184" spans="1:6" ht="12.75">
      <c r="A184" s="29" t="s">
        <v>0</v>
      </c>
      <c r="B184" s="86">
        <f>SUM(B171:B183)</f>
        <v>726</v>
      </c>
      <c r="C184" s="86">
        <f>SUM(C171:C183)</f>
        <v>796508822</v>
      </c>
      <c r="D184" s="100">
        <f>C184/B184</f>
        <v>1097119.5895316803</v>
      </c>
      <c r="E184" s="88">
        <f>(($C171*E171)+($C172*E172)+($C173*E173)+($C174*E174)+($C175*E175)+($C176*E176)+($C177*E177)+($C178*E178)+($C179*E179)+($C180*E180)+($C181*E181)+($C182*E182))/$C184</f>
        <v>56.35892059586001</v>
      </c>
      <c r="F184" s="89">
        <f>(($C171*F171)+($C172*F172)+($C173*F173)+($C174*F174)+($C175*F175)+($C176*F176)+($C177*F177)+($C178*F178)+($C179*F179)+($C180*F180)+($C181*F181)+($C182*F182))/$C184</f>
        <v>1.9199999999999997</v>
      </c>
    </row>
    <row r="185" spans="1:6" s="239" customFormat="1" ht="12.75">
      <c r="A185" s="236"/>
      <c r="B185" s="237"/>
      <c r="C185" s="237"/>
      <c r="D185" s="164"/>
      <c r="E185" s="226"/>
      <c r="F185" s="168"/>
    </row>
    <row r="186" spans="1:6" s="239" customFormat="1" ht="12.75">
      <c r="A186" s="240" t="s">
        <v>86</v>
      </c>
      <c r="B186" s="241"/>
      <c r="C186" s="241"/>
      <c r="D186" s="165"/>
      <c r="E186" s="242"/>
      <c r="F186" s="169"/>
    </row>
    <row r="187" spans="1:6" s="239" customFormat="1" ht="12.75">
      <c r="A187" s="7" t="s">
        <v>20</v>
      </c>
      <c r="B187" s="201"/>
      <c r="C187" s="224"/>
      <c r="D187" s="99">
        <v>0</v>
      </c>
      <c r="E187" s="183"/>
      <c r="F187" s="130"/>
    </row>
    <row r="188" spans="1:6" s="239" customFormat="1" ht="12.75">
      <c r="A188" s="7" t="s">
        <v>21</v>
      </c>
      <c r="B188" s="128"/>
      <c r="C188" s="188"/>
      <c r="D188" s="99">
        <v>0</v>
      </c>
      <c r="E188" s="183"/>
      <c r="F188" s="130"/>
    </row>
    <row r="189" spans="1:6" s="239" customFormat="1" ht="12.75">
      <c r="A189" s="7" t="s">
        <v>22</v>
      </c>
      <c r="B189" s="201"/>
      <c r="C189" s="201"/>
      <c r="D189" s="99">
        <v>0</v>
      </c>
      <c r="E189" s="141"/>
      <c r="F189" s="198"/>
    </row>
    <row r="190" spans="1:6" s="239" customFormat="1" ht="12.75">
      <c r="A190" s="7" t="s">
        <v>23</v>
      </c>
      <c r="B190" s="209"/>
      <c r="C190" s="128"/>
      <c r="D190" s="99">
        <v>0</v>
      </c>
      <c r="E190" s="210"/>
      <c r="F190" s="130"/>
    </row>
    <row r="191" spans="1:6" s="239" customFormat="1" ht="12.75">
      <c r="A191" s="7" t="s">
        <v>24</v>
      </c>
      <c r="B191" s="128"/>
      <c r="C191" s="128"/>
      <c r="D191" s="99">
        <v>0</v>
      </c>
      <c r="E191" s="216"/>
      <c r="F191" s="184"/>
    </row>
    <row r="192" spans="1:6" s="239" customFormat="1" ht="12.75">
      <c r="A192" s="7" t="s">
        <v>25</v>
      </c>
      <c r="B192" s="201"/>
      <c r="C192" s="201"/>
      <c r="D192" s="99">
        <v>0</v>
      </c>
      <c r="E192" s="141"/>
      <c r="F192" s="198"/>
    </row>
    <row r="193" spans="1:6" s="239" customFormat="1" ht="12.75">
      <c r="A193" s="7" t="s">
        <v>26</v>
      </c>
      <c r="B193" s="80">
        <v>147</v>
      </c>
      <c r="C193" s="80">
        <v>151975741</v>
      </c>
      <c r="D193" s="99">
        <f aca="true" t="shared" si="9" ref="D193:D198">C193/B193</f>
        <v>1033848.5782312925</v>
      </c>
      <c r="E193" s="82">
        <v>56</v>
      </c>
      <c r="F193" s="83">
        <v>1.853470908623502</v>
      </c>
    </row>
    <row r="194" spans="1:6" s="239" customFormat="1" ht="12.75">
      <c r="A194" s="7" t="s">
        <v>27</v>
      </c>
      <c r="B194" s="80">
        <v>229</v>
      </c>
      <c r="C194" s="80">
        <v>248240159</v>
      </c>
      <c r="D194" s="99">
        <f t="shared" si="9"/>
        <v>1084018.1615720524</v>
      </c>
      <c r="E194" s="82">
        <v>57</v>
      </c>
      <c r="F194" s="83">
        <v>1.7104131408891017</v>
      </c>
    </row>
    <row r="195" spans="1:6" s="239" customFormat="1" ht="12.75">
      <c r="A195" s="7" t="s">
        <v>28</v>
      </c>
      <c r="B195" s="145">
        <v>322</v>
      </c>
      <c r="C195" s="144">
        <v>294711199</v>
      </c>
      <c r="D195" s="99">
        <f t="shared" si="9"/>
        <v>915252.1708074535</v>
      </c>
      <c r="E195" s="146">
        <v>56</v>
      </c>
      <c r="F195" s="186">
        <v>1.8793340192341994</v>
      </c>
    </row>
    <row r="196" spans="1:6" s="239" customFormat="1" ht="12.75">
      <c r="A196" s="7" t="s">
        <v>29</v>
      </c>
      <c r="B196" s="80">
        <v>176</v>
      </c>
      <c r="C196" s="80">
        <v>134721818</v>
      </c>
      <c r="D196" s="99">
        <f t="shared" si="9"/>
        <v>765464.875</v>
      </c>
      <c r="E196" s="82">
        <v>56</v>
      </c>
      <c r="F196" s="83">
        <v>1.8637960846846648</v>
      </c>
    </row>
    <row r="197" spans="1:6" s="239" customFormat="1" ht="12.75">
      <c r="A197" s="7" t="s">
        <v>30</v>
      </c>
      <c r="B197" s="139">
        <v>160</v>
      </c>
      <c r="C197" s="140">
        <v>124571142</v>
      </c>
      <c r="D197" s="99">
        <f t="shared" si="9"/>
        <v>778569.6375</v>
      </c>
      <c r="E197" s="141">
        <v>56</v>
      </c>
      <c r="F197" s="130">
        <v>1.8547719864364733</v>
      </c>
    </row>
    <row r="198" spans="1:6" s="239" customFormat="1" ht="12.75">
      <c r="A198" s="7" t="s">
        <v>31</v>
      </c>
      <c r="B198" s="128">
        <v>570</v>
      </c>
      <c r="C198" s="140">
        <v>450538276</v>
      </c>
      <c r="D198" s="99">
        <f t="shared" si="9"/>
        <v>790418.0280701754</v>
      </c>
      <c r="E198" s="141">
        <v>56</v>
      </c>
      <c r="F198" s="183">
        <v>1.92</v>
      </c>
    </row>
    <row r="199" spans="1:6" s="239" customFormat="1" ht="12.75">
      <c r="A199" s="250"/>
      <c r="B199" s="251"/>
      <c r="C199" s="251"/>
      <c r="D199" s="252"/>
      <c r="E199" s="84"/>
      <c r="F199" s="249"/>
    </row>
    <row r="200" spans="1:6" s="239" customFormat="1" ht="12.75">
      <c r="A200" s="29" t="s">
        <v>0</v>
      </c>
      <c r="B200" s="86">
        <f>SUM(B187:B198)</f>
        <v>1604</v>
      </c>
      <c r="C200" s="86">
        <f>SUM(C187:C198)</f>
        <v>1404758335</v>
      </c>
      <c r="D200" s="100">
        <f>C200/B200</f>
        <v>875784.4981296759</v>
      </c>
      <c r="E200" s="88">
        <f>(($C187*E187)+($C188*E188)+($C189*E189)+($C190*E190)+($C191*E191)+($C192*E192)+($C193*E193)+($C194*E194)+($C195*E195)+($C196*E196)+($C197*E197)+($C198*E198))/$C200</f>
        <v>56.176713782588095</v>
      </c>
      <c r="F200" s="89">
        <f>(($C187*F187)+($C188*F188)+($C189*F189)+($C190*F190)+($C191*F191)+($C192*F192)+($C193*F193)+($C194*F194)+($C195*F195)+($C196*F196)+($C197*F197)+($C198*F198))/$C200</f>
        <v>1.856059589260241</v>
      </c>
    </row>
    <row r="201" spans="1:6" ht="12.75">
      <c r="A201" s="149"/>
      <c r="B201" s="135"/>
      <c r="C201" s="135"/>
      <c r="D201" s="102"/>
      <c r="E201" s="175"/>
      <c r="F201" s="171"/>
    </row>
    <row r="202" spans="1:6" ht="12.75">
      <c r="A202" s="9" t="s">
        <v>56</v>
      </c>
      <c r="B202" s="80"/>
      <c r="C202" s="80"/>
      <c r="D202" s="102"/>
      <c r="E202" s="82"/>
      <c r="F202" s="83"/>
    </row>
    <row r="203" spans="1:6" ht="12.75">
      <c r="A203" s="7" t="s">
        <v>20</v>
      </c>
      <c r="B203" s="139">
        <v>0</v>
      </c>
      <c r="C203" s="128">
        <v>0</v>
      </c>
      <c r="D203" s="99">
        <v>0</v>
      </c>
      <c r="E203" s="141">
        <v>0</v>
      </c>
      <c r="F203" s="197">
        <v>0</v>
      </c>
    </row>
    <row r="204" spans="1:6" ht="12.75">
      <c r="A204" s="7" t="s">
        <v>21</v>
      </c>
      <c r="B204" s="128">
        <v>0</v>
      </c>
      <c r="C204" s="188">
        <v>0</v>
      </c>
      <c r="D204" s="99">
        <v>0</v>
      </c>
      <c r="E204" s="183">
        <v>0</v>
      </c>
      <c r="F204" s="130">
        <v>0</v>
      </c>
    </row>
    <row r="205" spans="1:6" ht="12.75">
      <c r="A205" s="7" t="s">
        <v>22</v>
      </c>
      <c r="B205" s="128">
        <v>0</v>
      </c>
      <c r="C205" s="128">
        <v>0</v>
      </c>
      <c r="D205" s="99">
        <v>0</v>
      </c>
      <c r="E205" s="141">
        <v>0</v>
      </c>
      <c r="F205" s="198">
        <v>0</v>
      </c>
    </row>
    <row r="206" spans="1:6" ht="12.75">
      <c r="A206" s="7" t="s">
        <v>23</v>
      </c>
      <c r="B206" s="128">
        <v>0</v>
      </c>
      <c r="C206" s="128">
        <v>0</v>
      </c>
      <c r="D206" s="99">
        <v>0</v>
      </c>
      <c r="E206" s="141">
        <v>0</v>
      </c>
      <c r="F206" s="184">
        <v>0</v>
      </c>
    </row>
    <row r="207" spans="1:6" ht="12.75">
      <c r="A207" s="7" t="s">
        <v>24</v>
      </c>
      <c r="B207" s="128">
        <v>0</v>
      </c>
      <c r="C207" s="128">
        <v>0</v>
      </c>
      <c r="D207" s="99">
        <v>0</v>
      </c>
      <c r="E207" s="129">
        <v>0</v>
      </c>
      <c r="F207" s="130">
        <v>0</v>
      </c>
    </row>
    <row r="208" spans="1:6" ht="12.75">
      <c r="A208" s="7" t="s">
        <v>25</v>
      </c>
      <c r="B208" s="128">
        <v>1</v>
      </c>
      <c r="C208" s="128">
        <v>217000</v>
      </c>
      <c r="D208" s="99">
        <f>C208/B208</f>
        <v>217000</v>
      </c>
      <c r="E208" s="141">
        <v>24</v>
      </c>
      <c r="F208" s="198">
        <v>2.4</v>
      </c>
    </row>
    <row r="209" spans="1:6" ht="12.75">
      <c r="A209" s="7" t="s">
        <v>26</v>
      </c>
      <c r="B209" s="80">
        <v>2</v>
      </c>
      <c r="C209" s="80">
        <v>370000</v>
      </c>
      <c r="D209" s="99">
        <f>C209/B209</f>
        <v>185000</v>
      </c>
      <c r="E209" s="82">
        <v>20</v>
      </c>
      <c r="F209" s="171">
        <v>2.4594594594594597</v>
      </c>
    </row>
    <row r="210" spans="1:6" ht="12.75">
      <c r="A210" s="7" t="s">
        <v>27</v>
      </c>
      <c r="B210" s="128">
        <v>0</v>
      </c>
      <c r="C210" s="128">
        <v>0</v>
      </c>
      <c r="D210" s="99">
        <v>0</v>
      </c>
      <c r="E210" s="216">
        <v>0</v>
      </c>
      <c r="F210" s="184">
        <v>0</v>
      </c>
    </row>
    <row r="211" spans="1:6" ht="12.75">
      <c r="A211" s="149" t="s">
        <v>28</v>
      </c>
      <c r="B211" s="143">
        <v>0</v>
      </c>
      <c r="C211" s="144">
        <v>0</v>
      </c>
      <c r="D211" s="99">
        <v>0</v>
      </c>
      <c r="E211" s="146">
        <v>0</v>
      </c>
      <c r="F211" s="185">
        <v>0</v>
      </c>
    </row>
    <row r="212" spans="1:6" ht="12.75">
      <c r="A212" s="7" t="s">
        <v>29</v>
      </c>
      <c r="B212" s="81">
        <v>0</v>
      </c>
      <c r="C212" s="81">
        <v>0</v>
      </c>
      <c r="D212" s="99">
        <v>0</v>
      </c>
      <c r="E212" s="82">
        <v>0</v>
      </c>
      <c r="F212" s="171">
        <v>0</v>
      </c>
    </row>
    <row r="213" spans="1:6" ht="12.75">
      <c r="A213" s="7" t="s">
        <v>30</v>
      </c>
      <c r="B213" s="81">
        <v>0</v>
      </c>
      <c r="C213" s="81">
        <v>0</v>
      </c>
      <c r="D213" s="99">
        <v>0</v>
      </c>
      <c r="E213" s="82">
        <v>0</v>
      </c>
      <c r="F213" s="171">
        <v>0</v>
      </c>
    </row>
    <row r="214" spans="1:6" ht="12.75">
      <c r="A214" s="7" t="s">
        <v>31</v>
      </c>
      <c r="B214" s="81">
        <v>0</v>
      </c>
      <c r="C214" s="81">
        <v>0</v>
      </c>
      <c r="D214" s="99">
        <v>0</v>
      </c>
      <c r="E214" s="82">
        <v>0</v>
      </c>
      <c r="F214" s="171">
        <v>0</v>
      </c>
    </row>
    <row r="215" spans="1:6" ht="12.75">
      <c r="A215" s="7"/>
      <c r="B215" s="80"/>
      <c r="C215" s="80"/>
      <c r="D215" s="99"/>
      <c r="E215" s="82"/>
      <c r="F215" s="85"/>
    </row>
    <row r="216" spans="1:6" ht="12.75">
      <c r="A216" s="29" t="s">
        <v>0</v>
      </c>
      <c r="B216" s="86">
        <f>SUM(B203:B215)</f>
        <v>3</v>
      </c>
      <c r="C216" s="86">
        <f>SUM(C203:C215)</f>
        <v>587000</v>
      </c>
      <c r="D216" s="100">
        <f>C216/B216</f>
        <v>195666.66666666666</v>
      </c>
      <c r="E216" s="88">
        <f>(($C203*E203)+($C204*E204)+($C205*E205)+($C206*E206)+($C207*E207)+($C208*E208)+($C209*E209)+($C210*E210)+($C211*E211)+($C212*E212)+($C213*E213)+($C214*E214))/$C216</f>
        <v>21.47870528109029</v>
      </c>
      <c r="F216" s="89">
        <f>(($C203*F203)+($C204*F204)+($C205*F205)+($C206*F206)+($C207*F207)+($C208*F208)+($C209*F209)+($C210*F210)+($C211*F211)+($C212*F212)+($C213*F213)+($C214*F214))/$C216</f>
        <v>2.4374787052810905</v>
      </c>
    </row>
    <row r="217" spans="1:6" ht="12.75">
      <c r="A217" s="32"/>
      <c r="B217" s="90"/>
      <c r="C217" s="90"/>
      <c r="D217" s="101"/>
      <c r="E217" s="91"/>
      <c r="F217" s="92"/>
    </row>
    <row r="218" spans="1:6" ht="12.75">
      <c r="A218" s="9" t="s">
        <v>1</v>
      </c>
      <c r="B218" s="80"/>
      <c r="C218" s="80"/>
      <c r="D218" s="102"/>
      <c r="E218" s="82"/>
      <c r="F218" s="83"/>
    </row>
    <row r="219" spans="1:6" ht="12.75">
      <c r="A219" s="7" t="s">
        <v>20</v>
      </c>
      <c r="B219" s="181">
        <v>567</v>
      </c>
      <c r="C219" s="144">
        <v>376640911</v>
      </c>
      <c r="D219" s="98">
        <f aca="true" t="shared" si="10" ref="D219:D230">C219/B219</f>
        <v>664269.684303351</v>
      </c>
      <c r="E219" s="146">
        <v>47</v>
      </c>
      <c r="F219" s="174">
        <v>2.0288806370532595</v>
      </c>
    </row>
    <row r="220" spans="1:6" ht="12.75">
      <c r="A220" s="7" t="s">
        <v>21</v>
      </c>
      <c r="B220" s="128">
        <v>511</v>
      </c>
      <c r="C220" s="188">
        <v>378490273</v>
      </c>
      <c r="D220" s="127">
        <f t="shared" si="10"/>
        <v>740685.4657534247</v>
      </c>
      <c r="E220" s="183">
        <v>50</v>
      </c>
      <c r="F220" s="130">
        <v>2.0819165936663317</v>
      </c>
    </row>
    <row r="221" spans="1:6" ht="12.75">
      <c r="A221" s="7" t="s">
        <v>22</v>
      </c>
      <c r="B221" s="128">
        <v>747</v>
      </c>
      <c r="C221" s="128">
        <v>563383952</v>
      </c>
      <c r="D221" s="127">
        <f t="shared" si="10"/>
        <v>754195.3842034806</v>
      </c>
      <c r="E221" s="141">
        <v>51</v>
      </c>
      <c r="F221" s="198">
        <v>2.088228515692616</v>
      </c>
    </row>
    <row r="222" spans="1:6" ht="12.75">
      <c r="A222" s="7" t="s">
        <v>23</v>
      </c>
      <c r="B222" s="128">
        <v>297</v>
      </c>
      <c r="C222" s="128">
        <v>206207064</v>
      </c>
      <c r="D222" s="127">
        <f t="shared" si="10"/>
        <v>694299.8787878788</v>
      </c>
      <c r="E222" s="141">
        <v>46</v>
      </c>
      <c r="F222" s="130">
        <v>2.035503793895247</v>
      </c>
    </row>
    <row r="223" spans="1:6" ht="12.75">
      <c r="A223" s="7" t="s">
        <v>24</v>
      </c>
      <c r="B223" s="139">
        <v>592</v>
      </c>
      <c r="C223" s="188">
        <v>456396550</v>
      </c>
      <c r="D223" s="99">
        <f t="shared" si="10"/>
        <v>770940.1182432432</v>
      </c>
      <c r="E223" s="141">
        <v>51</v>
      </c>
      <c r="F223" s="198">
        <v>2.1358614514066767</v>
      </c>
    </row>
    <row r="224" spans="1:6" ht="12.75">
      <c r="A224" s="7" t="s">
        <v>25</v>
      </c>
      <c r="B224" s="181">
        <v>374</v>
      </c>
      <c r="C224" s="181">
        <v>247121385</v>
      </c>
      <c r="D224" s="99">
        <f t="shared" si="10"/>
        <v>660752.3663101604</v>
      </c>
      <c r="E224" s="141">
        <v>48</v>
      </c>
      <c r="F224" s="198">
        <v>2.1028708563607315</v>
      </c>
    </row>
    <row r="225" spans="1:6" ht="12.75">
      <c r="A225" s="7" t="s">
        <v>26</v>
      </c>
      <c r="B225" s="80">
        <v>358</v>
      </c>
      <c r="C225" s="80">
        <v>240559711</v>
      </c>
      <c r="D225" s="99">
        <f t="shared" si="10"/>
        <v>671954.5</v>
      </c>
      <c r="E225" s="82">
        <v>49</v>
      </c>
      <c r="F225" s="171">
        <v>2.114847608874954</v>
      </c>
    </row>
    <row r="226" spans="1:6" ht="12.75">
      <c r="A226" s="7" t="s">
        <v>27</v>
      </c>
      <c r="B226" s="80">
        <v>631</v>
      </c>
      <c r="C226" s="80">
        <v>461431941</v>
      </c>
      <c r="D226" s="99">
        <f t="shared" si="10"/>
        <v>731270.9049128367</v>
      </c>
      <c r="E226" s="82">
        <v>51</v>
      </c>
      <c r="F226" s="171">
        <v>2.1351217973009806</v>
      </c>
    </row>
    <row r="227" spans="1:6" ht="12.75">
      <c r="A227" s="7" t="s">
        <v>28</v>
      </c>
      <c r="B227" s="135">
        <v>756</v>
      </c>
      <c r="C227" s="136">
        <v>540051205</v>
      </c>
      <c r="D227" s="99">
        <f t="shared" si="10"/>
        <v>714353.4457671958</v>
      </c>
      <c r="E227" s="137">
        <v>50</v>
      </c>
      <c r="F227" s="172">
        <v>2.1220443207788047</v>
      </c>
    </row>
    <row r="228" spans="1:6" ht="12.75">
      <c r="A228" s="7" t="s">
        <v>29</v>
      </c>
      <c r="B228" s="80">
        <v>452</v>
      </c>
      <c r="C228" s="80">
        <v>350512964</v>
      </c>
      <c r="D228" s="99">
        <f t="shared" si="10"/>
        <v>775471.1592920354</v>
      </c>
      <c r="E228" s="82">
        <v>50</v>
      </c>
      <c r="F228" s="171">
        <v>2.128460651458244</v>
      </c>
    </row>
    <row r="229" spans="1:6" ht="12.75">
      <c r="A229" s="7" t="s">
        <v>30</v>
      </c>
      <c r="B229" s="128">
        <v>756</v>
      </c>
      <c r="C229" s="140">
        <v>656825444</v>
      </c>
      <c r="D229" s="99">
        <f t="shared" si="10"/>
        <v>868816.7248677248</v>
      </c>
      <c r="E229" s="141">
        <v>52</v>
      </c>
      <c r="F229" s="184">
        <v>2.1440367320788503</v>
      </c>
    </row>
    <row r="230" spans="1:6" ht="12.75">
      <c r="A230" s="7" t="s">
        <v>31</v>
      </c>
      <c r="B230" s="128">
        <v>1269</v>
      </c>
      <c r="C230" s="140">
        <v>921450480</v>
      </c>
      <c r="D230" s="99">
        <f t="shared" si="10"/>
        <v>726123.3096926714</v>
      </c>
      <c r="E230" s="141">
        <v>50</v>
      </c>
      <c r="F230" s="198">
        <v>2.123580422791684</v>
      </c>
    </row>
    <row r="231" spans="1:6" ht="12.75">
      <c r="A231" s="7"/>
      <c r="B231" s="80"/>
      <c r="C231" s="80"/>
      <c r="D231" s="99"/>
      <c r="E231" s="82"/>
      <c r="F231" s="85"/>
    </row>
    <row r="232" spans="1:6" ht="12.75">
      <c r="A232" s="29" t="s">
        <v>0</v>
      </c>
      <c r="B232" s="86">
        <f>SUM(B219:B231)</f>
        <v>7310</v>
      </c>
      <c r="C232" s="86">
        <f>SUM(C219:C231)</f>
        <v>5399071880</v>
      </c>
      <c r="D232" s="100">
        <f>C232/B232</f>
        <v>738587.1244870041</v>
      </c>
      <c r="E232" s="88">
        <f>(($C219*E219)+($C220*E220)+($C221*E221)+($C222*E222)+($C223*E223)+($C224*E224)+($C225*E225)+($C226*E226)+($C227*E227)+($C228*E228)+($C229*E229)+($C230*E230))/$C232</f>
        <v>50.019505178545614</v>
      </c>
      <c r="F232" s="89">
        <f>(($C219*F219)+($C220*F220)+($C221*F221)+($C222*F222)+($C223*F223)+($C224*F224)+($C225*F225)+($C226*F226)+($C227*F227)+($C228*F228)+($C229*F229)+($C230*F230))/$C232</f>
        <v>2.1103398849174053</v>
      </c>
    </row>
    <row r="233" spans="1:6" ht="12.75">
      <c r="A233" s="32"/>
      <c r="B233" s="90"/>
      <c r="C233" s="90"/>
      <c r="D233" s="101"/>
      <c r="E233" s="91"/>
      <c r="F233" s="92"/>
    </row>
    <row r="234" spans="1:6" ht="12.75">
      <c r="A234" s="9" t="s">
        <v>2</v>
      </c>
      <c r="B234" s="80"/>
      <c r="C234" s="80"/>
      <c r="D234" s="102"/>
      <c r="E234" s="82"/>
      <c r="F234" s="83"/>
    </row>
    <row r="235" spans="1:6" ht="12.75">
      <c r="A235" s="7" t="s">
        <v>20</v>
      </c>
      <c r="B235" s="128">
        <v>339</v>
      </c>
      <c r="C235" s="140">
        <v>824330313</v>
      </c>
      <c r="D235" s="98">
        <f aca="true" t="shared" si="11" ref="D235:D246">C235/B235</f>
        <v>2431652.8407079647</v>
      </c>
      <c r="E235" s="141">
        <v>42</v>
      </c>
      <c r="F235" s="198">
        <v>1.4079401000021214</v>
      </c>
    </row>
    <row r="236" spans="1:6" ht="12.75">
      <c r="A236" s="7" t="s">
        <v>21</v>
      </c>
      <c r="B236" s="128">
        <v>319</v>
      </c>
      <c r="C236" s="188">
        <v>1077235090</v>
      </c>
      <c r="D236" s="127">
        <f t="shared" si="11"/>
        <v>3376912.5078369905</v>
      </c>
      <c r="E236" s="183">
        <v>43</v>
      </c>
      <c r="F236" s="130">
        <v>1.2790996842481246</v>
      </c>
    </row>
    <row r="237" spans="1:6" ht="12.75">
      <c r="A237" s="7" t="s">
        <v>22</v>
      </c>
      <c r="B237" s="139">
        <v>566</v>
      </c>
      <c r="C237" s="188">
        <v>1686036736</v>
      </c>
      <c r="D237" s="127">
        <f t="shared" si="11"/>
        <v>2978863.4911660776</v>
      </c>
      <c r="E237" s="141">
        <v>44</v>
      </c>
      <c r="F237" s="198">
        <v>1.2676315997897687</v>
      </c>
    </row>
    <row r="238" spans="1:6" ht="12.75">
      <c r="A238" s="7" t="s">
        <v>23</v>
      </c>
      <c r="B238" s="128">
        <v>386</v>
      </c>
      <c r="C238" s="188">
        <v>1495208407</v>
      </c>
      <c r="D238" s="127">
        <f t="shared" si="11"/>
        <v>3873596.909326425</v>
      </c>
      <c r="E238" s="141">
        <v>46</v>
      </c>
      <c r="F238" s="198">
        <v>1.1748909482756806</v>
      </c>
    </row>
    <row r="239" spans="1:6" ht="12.75">
      <c r="A239" s="7" t="s">
        <v>24</v>
      </c>
      <c r="B239" s="128">
        <v>448</v>
      </c>
      <c r="C239" s="128">
        <v>1795749771</v>
      </c>
      <c r="D239" s="99">
        <f t="shared" si="11"/>
        <v>4008370.0245535714</v>
      </c>
      <c r="E239" s="141">
        <v>46</v>
      </c>
      <c r="F239" s="198">
        <v>1.1983361962015808</v>
      </c>
    </row>
    <row r="240" spans="1:6" ht="12.75">
      <c r="A240" s="7" t="s">
        <v>25</v>
      </c>
      <c r="B240" s="128">
        <v>481</v>
      </c>
      <c r="C240" s="128">
        <v>1759706505</v>
      </c>
      <c r="D240" s="99">
        <f t="shared" si="11"/>
        <v>3658433.4823284824</v>
      </c>
      <c r="E240" s="141">
        <v>46</v>
      </c>
      <c r="F240" s="198">
        <v>1.291029232182102</v>
      </c>
    </row>
    <row r="241" spans="1:6" ht="12.75">
      <c r="A241" s="7" t="s">
        <v>26</v>
      </c>
      <c r="B241" s="80">
        <v>474</v>
      </c>
      <c r="C241" s="80">
        <v>1453024814</v>
      </c>
      <c r="D241" s="99">
        <f t="shared" si="11"/>
        <v>3065453.194092827</v>
      </c>
      <c r="E241" s="82">
        <v>48</v>
      </c>
      <c r="F241" s="83">
        <v>1.3491091770990224</v>
      </c>
    </row>
    <row r="242" spans="1:6" ht="12.75">
      <c r="A242" s="7" t="s">
        <v>27</v>
      </c>
      <c r="B242" s="128">
        <v>486</v>
      </c>
      <c r="C242" s="128">
        <v>1528070354</v>
      </c>
      <c r="D242" s="99">
        <f t="shared" si="11"/>
        <v>3144177.683127572</v>
      </c>
      <c r="E242" s="82">
        <v>45</v>
      </c>
      <c r="F242" s="83">
        <v>1.3513870746555954</v>
      </c>
    </row>
    <row r="243" spans="1:6" ht="12.75">
      <c r="A243" s="7" t="s">
        <v>28</v>
      </c>
      <c r="B243" s="145">
        <v>400</v>
      </c>
      <c r="C243" s="144">
        <v>1021100340</v>
      </c>
      <c r="D243" s="99">
        <f t="shared" si="11"/>
        <v>2552750.85</v>
      </c>
      <c r="E243" s="146">
        <v>46</v>
      </c>
      <c r="F243" s="173">
        <v>1.4318448116959788</v>
      </c>
    </row>
    <row r="244" spans="1:6" ht="12.75">
      <c r="A244" s="149" t="s">
        <v>29</v>
      </c>
      <c r="B244" s="177">
        <v>521</v>
      </c>
      <c r="C244" s="136">
        <v>1591584248</v>
      </c>
      <c r="D244" s="99">
        <f t="shared" si="11"/>
        <v>3054864.199616123</v>
      </c>
      <c r="E244" s="175">
        <v>46</v>
      </c>
      <c r="F244" s="83">
        <v>1.3148360688412644</v>
      </c>
    </row>
    <row r="245" spans="1:6" ht="12.75">
      <c r="A245" s="149" t="s">
        <v>30</v>
      </c>
      <c r="B245" s="188">
        <v>436</v>
      </c>
      <c r="C245" s="248">
        <v>1208912644</v>
      </c>
      <c r="D245" s="99">
        <f t="shared" si="11"/>
        <v>2772735.4220183487</v>
      </c>
      <c r="E245" s="141">
        <v>47</v>
      </c>
      <c r="F245" s="198">
        <v>1.3494877297933199</v>
      </c>
    </row>
    <row r="246" spans="1:6" ht="12.75">
      <c r="A246" s="7" t="s">
        <v>31</v>
      </c>
      <c r="B246" s="128">
        <v>573</v>
      </c>
      <c r="C246" s="140">
        <v>1555971238</v>
      </c>
      <c r="D246" s="99">
        <f t="shared" si="11"/>
        <v>2715482.0907504363</v>
      </c>
      <c r="E246" s="141">
        <v>48</v>
      </c>
      <c r="F246" s="198">
        <v>1.3473395056098074</v>
      </c>
    </row>
    <row r="247" spans="1:6" ht="12.75">
      <c r="A247" s="7"/>
      <c r="B247" s="80"/>
      <c r="C247" s="80"/>
      <c r="D247" s="99"/>
      <c r="E247" s="82"/>
      <c r="F247" s="85"/>
    </row>
    <row r="248" spans="1:6" ht="12.75">
      <c r="A248" s="29" t="s">
        <v>0</v>
      </c>
      <c r="B248" s="86">
        <f>SUM(B235:B247)</f>
        <v>5429</v>
      </c>
      <c r="C248" s="86">
        <f>SUM(C235:C247)</f>
        <v>16996930460</v>
      </c>
      <c r="D248" s="100">
        <f>C248/B248</f>
        <v>3130766.3400257872</v>
      </c>
      <c r="E248" s="88">
        <f>(($C235*E235)+($C236*E236)+($C237*E237)+($C238*E238)+($C239*E239)+($C240*E240)+($C241*E241)+($C242*E242)+($C243*E243)+($C244*E244)+($C245*E245)+($C246*E246))/$C248</f>
        <v>45.75276326452653</v>
      </c>
      <c r="F248" s="89">
        <f>(($C235*F235)+($C236*F236)+($C237*F237)+($C238*F238)+($C239*F239)+($C240*F240)+($C241*F241)+($C242*F242)+($C243*F243)+($C244*F244)+($C245*F245)+($C246*F246))/$C248</f>
        <v>1.3040055149743786</v>
      </c>
    </row>
    <row r="249" spans="1:6" ht="12.75">
      <c r="A249" s="7"/>
      <c r="B249" s="33"/>
      <c r="C249" s="33"/>
      <c r="D249" s="96"/>
      <c r="E249" s="35"/>
      <c r="F249" s="35"/>
    </row>
    <row r="250" spans="1:6" ht="12.75">
      <c r="A250" s="9" t="s">
        <v>59</v>
      </c>
      <c r="B250" s="18"/>
      <c r="C250" s="23"/>
      <c r="D250" s="97"/>
      <c r="E250" s="58"/>
      <c r="F250" s="133"/>
    </row>
    <row r="251" spans="1:6" ht="12.75">
      <c r="A251" s="7" t="s">
        <v>20</v>
      </c>
      <c r="B251" s="145">
        <v>205</v>
      </c>
      <c r="C251" s="144">
        <v>160853574</v>
      </c>
      <c r="D251" s="99">
        <f aca="true" t="shared" si="12" ref="D251:D262">C251/B251</f>
        <v>784651.5804878048</v>
      </c>
      <c r="E251" s="146">
        <v>38</v>
      </c>
      <c r="F251" s="173">
        <v>2.14164869249346</v>
      </c>
    </row>
    <row r="252" spans="1:6" ht="12.75">
      <c r="A252" s="7" t="s">
        <v>21</v>
      </c>
      <c r="B252" s="128">
        <v>153</v>
      </c>
      <c r="C252" s="188">
        <v>151197814</v>
      </c>
      <c r="D252" s="99">
        <f t="shared" si="12"/>
        <v>988221.0065359477</v>
      </c>
      <c r="E252" s="183">
        <v>46</v>
      </c>
      <c r="F252" s="130">
        <v>2.0617919199546098</v>
      </c>
    </row>
    <row r="253" spans="1:6" ht="12.75">
      <c r="A253" s="7" t="s">
        <v>22</v>
      </c>
      <c r="B253" s="128">
        <v>671</v>
      </c>
      <c r="C253" s="128">
        <v>593070928</v>
      </c>
      <c r="D253" s="99">
        <f t="shared" si="12"/>
        <v>883861.2935916543</v>
      </c>
      <c r="E253" s="141">
        <v>47</v>
      </c>
      <c r="F253" s="198">
        <v>2.067374772094713</v>
      </c>
    </row>
    <row r="254" spans="1:6" ht="12.75">
      <c r="A254" s="7" t="s">
        <v>23</v>
      </c>
      <c r="B254" s="128">
        <v>856</v>
      </c>
      <c r="C254" s="128">
        <v>964299996</v>
      </c>
      <c r="D254" s="99">
        <f t="shared" si="12"/>
        <v>1126518.6869158878</v>
      </c>
      <c r="E254" s="141">
        <v>52</v>
      </c>
      <c r="F254" s="198">
        <v>2.058646633386484</v>
      </c>
    </row>
    <row r="255" spans="1:6" ht="12.75">
      <c r="A255" s="7" t="s">
        <v>24</v>
      </c>
      <c r="B255" s="128">
        <v>1110</v>
      </c>
      <c r="C255" s="128">
        <v>1191440531</v>
      </c>
      <c r="D255" s="99">
        <f t="shared" si="12"/>
        <v>1073369.8477477478</v>
      </c>
      <c r="E255" s="141">
        <v>53</v>
      </c>
      <c r="F255" s="198">
        <v>2.0668153621005194</v>
      </c>
    </row>
    <row r="256" spans="1:6" ht="12.75">
      <c r="A256" s="7" t="s">
        <v>25</v>
      </c>
      <c r="B256" s="128">
        <v>888</v>
      </c>
      <c r="C256" s="128">
        <v>971746536</v>
      </c>
      <c r="D256" s="99">
        <f t="shared" si="12"/>
        <v>1094309.1621621621</v>
      </c>
      <c r="E256" s="141">
        <v>52</v>
      </c>
      <c r="F256" s="130">
        <v>2.064474798642349</v>
      </c>
    </row>
    <row r="257" spans="1:6" ht="12.75">
      <c r="A257" s="7" t="s">
        <v>26</v>
      </c>
      <c r="B257" s="128">
        <v>481</v>
      </c>
      <c r="C257" s="128">
        <v>498212044</v>
      </c>
      <c r="D257" s="99">
        <f t="shared" si="12"/>
        <v>1035783.8752598752</v>
      </c>
      <c r="E257" s="129">
        <v>51</v>
      </c>
      <c r="F257" s="130">
        <v>2.0582788820336106</v>
      </c>
    </row>
    <row r="258" spans="1:6" ht="12.75">
      <c r="A258" s="7" t="s">
        <v>27</v>
      </c>
      <c r="B258" s="128">
        <v>583</v>
      </c>
      <c r="C258" s="128">
        <v>566760820</v>
      </c>
      <c r="D258" s="99">
        <f t="shared" si="12"/>
        <v>972145.4888507719</v>
      </c>
      <c r="E258" s="129">
        <v>49</v>
      </c>
      <c r="F258" s="130">
        <v>2.071930002571455</v>
      </c>
    </row>
    <row r="259" spans="1:6" ht="12.75">
      <c r="A259" s="7" t="s">
        <v>28</v>
      </c>
      <c r="B259" s="135">
        <v>410</v>
      </c>
      <c r="C259" s="136">
        <v>376305350</v>
      </c>
      <c r="D259" s="99">
        <f t="shared" si="12"/>
        <v>917817.9268292683</v>
      </c>
      <c r="E259" s="137">
        <v>47</v>
      </c>
      <c r="F259" s="172">
        <v>2.0581212294749465</v>
      </c>
    </row>
    <row r="260" spans="1:6" ht="12.75">
      <c r="A260" s="7" t="s">
        <v>29</v>
      </c>
      <c r="B260" s="80">
        <v>392</v>
      </c>
      <c r="C260" s="80">
        <v>445370298</v>
      </c>
      <c r="D260" s="99">
        <f t="shared" si="12"/>
        <v>1136148.719387755</v>
      </c>
      <c r="E260" s="82">
        <v>49</v>
      </c>
      <c r="F260" s="171">
        <v>2.0447703890437703</v>
      </c>
    </row>
    <row r="261" spans="1:6" ht="12.75">
      <c r="A261" s="7" t="s">
        <v>30</v>
      </c>
      <c r="B261" s="128">
        <v>787</v>
      </c>
      <c r="C261" s="140">
        <v>876322229</v>
      </c>
      <c r="D261" s="99">
        <f t="shared" si="12"/>
        <v>1113497.1143583227</v>
      </c>
      <c r="E261" s="141">
        <v>51</v>
      </c>
      <c r="F261" s="184">
        <v>2.064039055238892</v>
      </c>
    </row>
    <row r="262" spans="1:6" ht="12.75">
      <c r="A262" s="7" t="s">
        <v>31</v>
      </c>
      <c r="B262" s="128">
        <v>802</v>
      </c>
      <c r="C262" s="140">
        <v>853411429</v>
      </c>
      <c r="D262" s="99">
        <f t="shared" si="12"/>
        <v>1064104.0261845386</v>
      </c>
      <c r="E262" s="141">
        <v>51</v>
      </c>
      <c r="F262" s="198">
        <v>2.0678143411880647</v>
      </c>
    </row>
    <row r="263" spans="1:6" ht="12.75">
      <c r="A263" s="7"/>
      <c r="B263" s="80"/>
      <c r="C263" s="80"/>
      <c r="D263" s="99"/>
      <c r="E263" s="82"/>
      <c r="F263" s="187"/>
    </row>
    <row r="264" spans="1:6" ht="12.75">
      <c r="A264" s="29" t="s">
        <v>0</v>
      </c>
      <c r="B264" s="86">
        <f>SUM(B251:B263)</f>
        <v>7338</v>
      </c>
      <c r="C264" s="86">
        <f>SUM(C251:C263)</f>
        <v>7648991549</v>
      </c>
      <c r="D264" s="100">
        <f>C264/B264</f>
        <v>1042380.9687925866</v>
      </c>
      <c r="E264" s="88">
        <f>(($C251*E251)+($C252*E252)+($C253*E253)+($C254*E254)+($C255*E255)+($C256*E256)+($C257*E257)+($C258*E258)+($C259*E259)+($C260*E260)+($C261*E261)+($C262*E262))/$C264</f>
        <v>50.42084845333903</v>
      </c>
      <c r="F264" s="89">
        <f>(($C251*F251)+($C252*F252)+($C253*F253)+($C254*F254)+($C255*F255)+($C256*F256)+($C257*F257)+($C258*F258)+($C259*F259)+($C260*F260)+($C261*F261)+($C262*F262))/$C264</f>
        <v>2.0649109910645556</v>
      </c>
    </row>
    <row r="265" spans="1:6" ht="12.75">
      <c r="A265" s="7"/>
      <c r="B265" s="33"/>
      <c r="C265" s="33"/>
      <c r="D265" s="96"/>
      <c r="E265" s="35"/>
      <c r="F265" s="35"/>
    </row>
    <row r="266" spans="1:6" ht="12.75">
      <c r="A266" s="9" t="s">
        <v>83</v>
      </c>
      <c r="B266" s="18"/>
      <c r="C266" s="23"/>
      <c r="D266" s="97"/>
      <c r="E266" s="58"/>
      <c r="F266" s="14"/>
    </row>
    <row r="267" spans="1:6" ht="12.75">
      <c r="A267" s="7" t="s">
        <v>20</v>
      </c>
      <c r="B267" s="181">
        <v>0</v>
      </c>
      <c r="C267" s="144">
        <v>0</v>
      </c>
      <c r="D267" s="99">
        <v>0</v>
      </c>
      <c r="E267" s="146">
        <v>0</v>
      </c>
      <c r="F267" s="186">
        <v>0</v>
      </c>
    </row>
    <row r="268" spans="1:6" ht="12.75">
      <c r="A268" s="7" t="s">
        <v>21</v>
      </c>
      <c r="B268" s="128">
        <v>0</v>
      </c>
      <c r="C268" s="188">
        <v>0</v>
      </c>
      <c r="D268" s="99">
        <v>0</v>
      </c>
      <c r="E268" s="183">
        <v>0</v>
      </c>
      <c r="F268" s="130">
        <v>0</v>
      </c>
    </row>
    <row r="269" spans="1:6" ht="12.75">
      <c r="A269" s="7" t="s">
        <v>22</v>
      </c>
      <c r="B269" s="128">
        <v>0</v>
      </c>
      <c r="C269" s="128">
        <v>0</v>
      </c>
      <c r="D269" s="99">
        <v>0</v>
      </c>
      <c r="E269" s="129">
        <v>0</v>
      </c>
      <c r="F269" s="130">
        <v>0</v>
      </c>
    </row>
    <row r="270" spans="1:6" ht="12.75">
      <c r="A270" s="7" t="s">
        <v>23</v>
      </c>
      <c r="B270" s="181">
        <v>0</v>
      </c>
      <c r="C270" s="176">
        <v>0</v>
      </c>
      <c r="D270" s="99">
        <v>0</v>
      </c>
      <c r="E270" s="141">
        <v>0</v>
      </c>
      <c r="F270" s="198">
        <v>0</v>
      </c>
    </row>
    <row r="271" spans="1:6" ht="12.75">
      <c r="A271" s="7" t="s">
        <v>24</v>
      </c>
      <c r="B271" s="128">
        <v>0</v>
      </c>
      <c r="C271" s="188">
        <v>0</v>
      </c>
      <c r="D271" s="99">
        <v>0</v>
      </c>
      <c r="E271" s="141">
        <v>0</v>
      </c>
      <c r="F271" s="198">
        <v>0</v>
      </c>
    </row>
    <row r="272" spans="1:6" ht="12.75">
      <c r="A272" s="7" t="s">
        <v>25</v>
      </c>
      <c r="B272" s="128">
        <v>0</v>
      </c>
      <c r="C272" s="128">
        <v>0</v>
      </c>
      <c r="D272" s="99">
        <v>0</v>
      </c>
      <c r="E272" s="141">
        <v>0</v>
      </c>
      <c r="F272" s="198">
        <v>0</v>
      </c>
    </row>
    <row r="273" spans="1:6" ht="12.75">
      <c r="A273" s="7" t="s">
        <v>26</v>
      </c>
      <c r="B273" s="135">
        <v>4</v>
      </c>
      <c r="C273" s="136">
        <v>12170810</v>
      </c>
      <c r="D273" s="99">
        <f>C273/B273</f>
        <v>3042702.5</v>
      </c>
      <c r="E273" s="175">
        <v>37</v>
      </c>
      <c r="F273" s="171">
        <v>2.05</v>
      </c>
    </row>
    <row r="274" spans="1:6" ht="12.75">
      <c r="A274" s="7" t="s">
        <v>27</v>
      </c>
      <c r="B274" s="135">
        <v>0</v>
      </c>
      <c r="C274" s="136">
        <v>0</v>
      </c>
      <c r="D274" s="99">
        <v>0</v>
      </c>
      <c r="E274" s="175">
        <v>0</v>
      </c>
      <c r="F274" s="171">
        <v>0</v>
      </c>
    </row>
    <row r="275" spans="1:6" ht="12.75">
      <c r="A275" s="7" t="s">
        <v>28</v>
      </c>
      <c r="B275" s="145">
        <v>9</v>
      </c>
      <c r="C275" s="144">
        <v>38653632</v>
      </c>
      <c r="D275" s="99">
        <f>C275/B275</f>
        <v>4294848</v>
      </c>
      <c r="E275" s="146">
        <v>35</v>
      </c>
      <c r="F275" s="185">
        <v>2.25</v>
      </c>
    </row>
    <row r="276" spans="1:6" ht="12.75">
      <c r="A276" s="7" t="s">
        <v>29</v>
      </c>
      <c r="B276" s="135">
        <v>24</v>
      </c>
      <c r="C276" s="136">
        <v>10698116</v>
      </c>
      <c r="D276" s="99">
        <f>C276/B276</f>
        <v>445754.8333333333</v>
      </c>
      <c r="E276" s="175">
        <v>23</v>
      </c>
      <c r="F276" s="171">
        <v>1.17</v>
      </c>
    </row>
    <row r="277" spans="1:6" ht="12.75">
      <c r="A277" s="7" t="s">
        <v>30</v>
      </c>
      <c r="B277" s="181">
        <v>22</v>
      </c>
      <c r="C277" s="158">
        <v>34251126</v>
      </c>
      <c r="D277" s="99">
        <f>C277/B277</f>
        <v>1556869.3636363635</v>
      </c>
      <c r="E277" s="146">
        <v>33</v>
      </c>
      <c r="F277" s="186">
        <v>2.04</v>
      </c>
    </row>
    <row r="278" spans="1:6" ht="12.75">
      <c r="A278" s="7" t="s">
        <v>31</v>
      </c>
      <c r="B278" s="128">
        <v>1</v>
      </c>
      <c r="C278" s="140">
        <v>479760</v>
      </c>
      <c r="D278" s="99">
        <f>C278/B278</f>
        <v>479760</v>
      </c>
      <c r="E278" s="141">
        <v>12</v>
      </c>
      <c r="F278" s="141">
        <v>1.17</v>
      </c>
    </row>
    <row r="279" spans="1:6" ht="12.75">
      <c r="A279" s="7"/>
      <c r="B279" s="80"/>
      <c r="C279" s="80"/>
      <c r="D279" s="99"/>
      <c r="E279" s="82"/>
      <c r="F279" s="85"/>
    </row>
    <row r="280" spans="1:6" ht="12.75">
      <c r="A280" s="227" t="s">
        <v>0</v>
      </c>
      <c r="B280" s="228">
        <f>SUM(B267:B279)</f>
        <v>60</v>
      </c>
      <c r="C280" s="228">
        <f>SUM(C267:C279)</f>
        <v>96253444</v>
      </c>
      <c r="D280" s="229">
        <f>C280/B280</f>
        <v>1604224.0666666667</v>
      </c>
      <c r="E280" s="88">
        <f>(($C267*E267)+($C268*E268)+($C269*E269)+($C270*E270)+($C271*E271)+($C272*E272)+($C273*E273)+($C274*E274)+($C275*E275)+($C276*E276)+($C277*E277)+($C278*E278))/$C280</f>
        <v>33.092821447511014</v>
      </c>
      <c r="F280" s="89">
        <f>(($C267*F267)+($C268*F268)+($C269*F269)+($C270*F270)+($C271*F271)+($C272*F272)+($C273*F273)+($C274*F274)+($C275*F275)+($C276*F276)+($C277*F277)+($C278*F278))/$C280</f>
        <v>2.0245638635018604</v>
      </c>
    </row>
    <row r="281" spans="1:6" ht="12.75">
      <c r="A281" s="236"/>
      <c r="B281" s="237"/>
      <c r="C281" s="237"/>
      <c r="D281" s="164"/>
      <c r="E281" s="226"/>
      <c r="F281" s="168"/>
    </row>
    <row r="282" spans="1:6" ht="12.75">
      <c r="A282" s="9" t="s">
        <v>84</v>
      </c>
      <c r="B282" s="18"/>
      <c r="C282" s="23"/>
      <c r="D282" s="97"/>
      <c r="E282" s="58"/>
      <c r="F282" s="14"/>
    </row>
    <row r="283" spans="1:6" ht="12.75">
      <c r="A283" s="7" t="s">
        <v>20</v>
      </c>
      <c r="B283" s="181">
        <v>2</v>
      </c>
      <c r="C283" s="144">
        <v>6736233</v>
      </c>
      <c r="D283" s="99">
        <f>C283/B283</f>
        <v>3368116.5</v>
      </c>
      <c r="E283" s="146">
        <v>29</v>
      </c>
      <c r="F283" s="186">
        <v>1.94</v>
      </c>
    </row>
    <row r="284" spans="1:6" ht="12.75">
      <c r="A284" s="7" t="s">
        <v>21</v>
      </c>
      <c r="B284" s="128">
        <v>0</v>
      </c>
      <c r="C284" s="188">
        <v>0</v>
      </c>
      <c r="D284" s="99">
        <v>0</v>
      </c>
      <c r="E284" s="183">
        <v>0</v>
      </c>
      <c r="F284" s="130">
        <v>0</v>
      </c>
    </row>
    <row r="285" spans="1:6" ht="12.75">
      <c r="A285" s="7" t="s">
        <v>22</v>
      </c>
      <c r="B285" s="128">
        <v>1</v>
      </c>
      <c r="C285" s="128">
        <v>859428</v>
      </c>
      <c r="D285" s="99">
        <f>C285/B285</f>
        <v>859428</v>
      </c>
      <c r="E285" s="129">
        <v>12</v>
      </c>
      <c r="F285" s="130">
        <v>2.05</v>
      </c>
    </row>
    <row r="286" spans="1:6" ht="12.75">
      <c r="A286" s="7" t="s">
        <v>23</v>
      </c>
      <c r="B286" s="181">
        <v>0</v>
      </c>
      <c r="C286" s="176">
        <v>0</v>
      </c>
      <c r="D286" s="99">
        <v>0</v>
      </c>
      <c r="E286" s="141">
        <v>0</v>
      </c>
      <c r="F286" s="198">
        <v>0</v>
      </c>
    </row>
    <row r="287" spans="1:6" ht="12.75">
      <c r="A287" s="7" t="s">
        <v>24</v>
      </c>
      <c r="B287" s="128">
        <v>0</v>
      </c>
      <c r="C287" s="188">
        <v>0</v>
      </c>
      <c r="D287" s="99">
        <v>0</v>
      </c>
      <c r="E287" s="141">
        <v>0</v>
      </c>
      <c r="F287" s="198">
        <v>0</v>
      </c>
    </row>
    <row r="288" spans="1:6" ht="12.75">
      <c r="A288" s="7" t="s">
        <v>25</v>
      </c>
      <c r="B288" s="128">
        <v>0</v>
      </c>
      <c r="C288" s="128">
        <v>0</v>
      </c>
      <c r="D288" s="99">
        <v>0</v>
      </c>
      <c r="E288" s="141">
        <v>0</v>
      </c>
      <c r="F288" s="198">
        <v>0</v>
      </c>
    </row>
    <row r="289" spans="1:6" ht="12.75">
      <c r="A289" s="7" t="s">
        <v>26</v>
      </c>
      <c r="B289" s="135">
        <v>0</v>
      </c>
      <c r="C289" s="136">
        <v>0</v>
      </c>
      <c r="D289" s="99">
        <v>0</v>
      </c>
      <c r="E289" s="175">
        <v>0</v>
      </c>
      <c r="F289" s="171">
        <v>0</v>
      </c>
    </row>
    <row r="290" spans="1:6" ht="12.75">
      <c r="A290" s="7" t="s">
        <v>27</v>
      </c>
      <c r="B290" s="135">
        <v>0</v>
      </c>
      <c r="C290" s="136">
        <v>0</v>
      </c>
      <c r="D290" s="99">
        <v>0</v>
      </c>
      <c r="E290" s="175">
        <v>0</v>
      </c>
      <c r="F290" s="171">
        <v>0</v>
      </c>
    </row>
    <row r="291" spans="1:6" ht="12.75">
      <c r="A291" s="7" t="s">
        <v>28</v>
      </c>
      <c r="B291" s="145">
        <v>0</v>
      </c>
      <c r="C291" s="144">
        <v>0</v>
      </c>
      <c r="D291" s="99">
        <v>0</v>
      </c>
      <c r="E291" s="146">
        <v>0</v>
      </c>
      <c r="F291" s="185">
        <v>0</v>
      </c>
    </row>
    <row r="292" spans="1:6" ht="12.75">
      <c r="A292" s="7" t="s">
        <v>29</v>
      </c>
      <c r="B292" s="135">
        <v>0</v>
      </c>
      <c r="C292" s="136">
        <v>0</v>
      </c>
      <c r="D292" s="99">
        <v>0</v>
      </c>
      <c r="E292" s="175">
        <v>0</v>
      </c>
      <c r="F292" s="171">
        <v>0</v>
      </c>
    </row>
    <row r="293" spans="1:6" ht="12.75">
      <c r="A293" s="7" t="s">
        <v>30</v>
      </c>
      <c r="B293" s="181">
        <v>0</v>
      </c>
      <c r="C293" s="158">
        <v>0</v>
      </c>
      <c r="D293" s="99">
        <v>0</v>
      </c>
      <c r="E293" s="146">
        <v>0</v>
      </c>
      <c r="F293" s="130">
        <v>0</v>
      </c>
    </row>
    <row r="294" spans="1:6" ht="12.75">
      <c r="A294" s="7" t="s">
        <v>31</v>
      </c>
      <c r="B294" s="128">
        <v>0</v>
      </c>
      <c r="C294" s="140">
        <v>0</v>
      </c>
      <c r="D294" s="99">
        <v>0</v>
      </c>
      <c r="E294" s="141">
        <v>0</v>
      </c>
      <c r="F294" s="186">
        <v>0</v>
      </c>
    </row>
    <row r="295" spans="1:6" ht="12.75">
      <c r="A295" s="238"/>
      <c r="B295" s="128"/>
      <c r="C295" s="140"/>
      <c r="D295" s="99"/>
      <c r="E295" s="141"/>
      <c r="F295" s="141"/>
    </row>
    <row r="296" spans="1:6" ht="12.75">
      <c r="A296" s="227" t="s">
        <v>0</v>
      </c>
      <c r="B296" s="228">
        <f>SUM(B283:B295)</f>
        <v>3</v>
      </c>
      <c r="C296" s="228">
        <f>SUM(C283:C295)</f>
        <v>7595661</v>
      </c>
      <c r="D296" s="229">
        <f>C296/B296</f>
        <v>2531887</v>
      </c>
      <c r="E296" s="230">
        <f>(($C283*E283)+($C284*E284)+($C285*E285)+($C286*E286)+($C287*E287)+($C288*E288)+($C289*E289)+($C290*E290)+($C291*E291)+($C292*E292)+($C293*E293)+($C294*E294))/$C296</f>
        <v>27.07649709485455</v>
      </c>
      <c r="F296" s="231">
        <f>(($C283*F283)+($C284*F284)+($C285*F285)+($C286*F286)+($C287*F287)+($C288*F288)+($C289*F289)+($C290*F290)+($C291*F291)+($C292*F292)+($C293*F293)+($C294*F294))/$C296</f>
        <v>1.952446195268588</v>
      </c>
    </row>
    <row r="297" spans="1:6" ht="12.75">
      <c r="A297" s="232"/>
      <c r="B297" s="233"/>
      <c r="C297" s="233"/>
      <c r="D297" s="167"/>
      <c r="E297" s="234"/>
      <c r="F297" s="235"/>
    </row>
    <row r="298" spans="1:6" ht="12.75">
      <c r="A298" s="40"/>
      <c r="B298" s="42"/>
      <c r="C298" s="42"/>
      <c r="D298" s="104"/>
      <c r="E298" s="63"/>
      <c r="F298" s="111"/>
    </row>
    <row r="299" spans="1:6" ht="12.75">
      <c r="A299" s="93" t="s">
        <v>0</v>
      </c>
      <c r="B299" s="72">
        <f>SUM(B24,B40,B56,B72,B88,B104,B120,B136,B152,B168,B184,B200,B216,B232,B248,B264,B280,B296)</f>
        <v>69501</v>
      </c>
      <c r="C299" s="72">
        <f>SUM(C24,C40,C56,C72,C88,C104,C120,C136,C152,C168,C184,C200,C216,C232,C248,C264,C280,C296)</f>
        <v>78579509420</v>
      </c>
      <c r="D299" s="105">
        <f>C299/B299</f>
        <v>1130624.1553358946</v>
      </c>
      <c r="E299" s="74">
        <f>(($C24*E24)+($C40*E40)+($C56*E56)+($C72*E72)+($C88*E88)+($C104*E104)+($C120*E120)+($C136*E136)+($C152*E152)+($C168*E168)+($C184*E184)+($C200*E200)+($C216*E216)+($C232*E232)+($C248*E248)+($C264*E264)+($C280*E280)+($C296*E296))/$C299</f>
        <v>47.722743340830085</v>
      </c>
      <c r="F299" s="75">
        <f>(($C24*F24)+($C40*F40)+($C56*F56)+($C72*F72)+($C88*F88)+($C104*F104)+($C120*F120)+($C136*F136)+($C152*F152)+($C168*F168)+($C184*F184)+($C200*F200)+($C216*F216)+($C232*F232)+($C248*F248)+($C264*F264)+($C280*F280)+($C296*F296))/$C299</f>
        <v>1.815135485329174</v>
      </c>
    </row>
    <row r="300" spans="1:6" ht="12.75">
      <c r="A300" s="41"/>
      <c r="B300" s="43"/>
      <c r="C300" s="43"/>
      <c r="D300" s="106"/>
      <c r="E300" s="65"/>
      <c r="F300" s="112"/>
    </row>
    <row r="301" spans="1:6" ht="12.75">
      <c r="A301" s="10"/>
      <c r="B301" s="2"/>
      <c r="C301" s="3"/>
      <c r="D301" s="4"/>
      <c r="E301" s="56"/>
      <c r="F301" s="14"/>
    </row>
    <row r="302" spans="1:6" ht="12.75">
      <c r="A302" s="134" t="s">
        <v>58</v>
      </c>
      <c r="B302" s="2"/>
      <c r="C302" s="3"/>
      <c r="D302" s="4"/>
      <c r="E302" s="56"/>
      <c r="F302" s="14"/>
    </row>
    <row r="303" spans="1:6" ht="12.75">
      <c r="A303" s="113" t="s">
        <v>7</v>
      </c>
      <c r="B303" s="114" t="s">
        <v>51</v>
      </c>
      <c r="C303" s="115" t="s">
        <v>3</v>
      </c>
      <c r="D303" s="63" t="s">
        <v>11</v>
      </c>
      <c r="E303" s="116" t="s">
        <v>13</v>
      </c>
      <c r="F303" s="64" t="s">
        <v>15</v>
      </c>
    </row>
    <row r="304" spans="1:6" ht="12.75">
      <c r="A304" s="117"/>
      <c r="B304" s="118" t="s">
        <v>9</v>
      </c>
      <c r="C304" s="119" t="s">
        <v>50</v>
      </c>
      <c r="D304" s="120" t="s">
        <v>52</v>
      </c>
      <c r="E304" s="121" t="s">
        <v>52</v>
      </c>
      <c r="F304" s="122" t="s">
        <v>60</v>
      </c>
    </row>
    <row r="305" spans="1:6" ht="12.75">
      <c r="A305" s="41"/>
      <c r="B305" s="123" t="s">
        <v>4</v>
      </c>
      <c r="C305" s="123" t="s">
        <v>5</v>
      </c>
      <c r="D305" s="124" t="s">
        <v>6</v>
      </c>
      <c r="E305" s="125" t="s">
        <v>17</v>
      </c>
      <c r="F305" s="125" t="s">
        <v>18</v>
      </c>
    </row>
    <row r="306" spans="1:6" ht="12.75">
      <c r="A306" s="32"/>
      <c r="B306" s="90"/>
      <c r="C306" s="90"/>
      <c r="D306" s="101"/>
      <c r="E306" s="91"/>
      <c r="F306" s="92"/>
    </row>
    <row r="307" spans="1:6" ht="12.75">
      <c r="A307" s="9" t="s">
        <v>32</v>
      </c>
      <c r="B307" s="80"/>
      <c r="C307" s="80"/>
      <c r="D307" s="102"/>
      <c r="E307" s="82"/>
      <c r="F307" s="83"/>
    </row>
    <row r="308" spans="1:6" ht="12.75">
      <c r="A308" s="7" t="s">
        <v>20</v>
      </c>
      <c r="B308" s="139">
        <v>19</v>
      </c>
      <c r="C308" s="195">
        <v>78288000</v>
      </c>
      <c r="D308" s="99">
        <f aca="true" t="shared" si="13" ref="D308:D319">C308/B308</f>
        <v>4120421.052631579</v>
      </c>
      <c r="E308" s="141">
        <v>260</v>
      </c>
      <c r="F308" s="198">
        <v>6.11</v>
      </c>
    </row>
    <row r="309" spans="1:6" ht="12.75">
      <c r="A309" s="7" t="s">
        <v>21</v>
      </c>
      <c r="B309" s="139">
        <v>19</v>
      </c>
      <c r="C309" s="140">
        <v>108348439</v>
      </c>
      <c r="D309" s="99">
        <f t="shared" si="13"/>
        <v>5702549.421052632</v>
      </c>
      <c r="E309" s="141">
        <v>248</v>
      </c>
      <c r="F309" s="130">
        <v>6.17</v>
      </c>
    </row>
    <row r="310" spans="1:6" ht="12.75">
      <c r="A310" s="7" t="s">
        <v>22</v>
      </c>
      <c r="B310" s="145">
        <v>18</v>
      </c>
      <c r="C310" s="144">
        <v>71841877</v>
      </c>
      <c r="D310" s="99">
        <f t="shared" si="13"/>
        <v>3991215.388888889</v>
      </c>
      <c r="E310" s="146">
        <v>260</v>
      </c>
      <c r="F310" s="174">
        <v>6.167</v>
      </c>
    </row>
    <row r="311" spans="1:6" ht="12.75">
      <c r="A311" s="7" t="s">
        <v>23</v>
      </c>
      <c r="B311" s="128">
        <v>17</v>
      </c>
      <c r="C311" s="140">
        <v>87029757</v>
      </c>
      <c r="D311" s="99">
        <f t="shared" si="13"/>
        <v>5119397.470588235</v>
      </c>
      <c r="E311" s="141">
        <v>256</v>
      </c>
      <c r="F311" s="198">
        <v>5.91</v>
      </c>
    </row>
    <row r="312" spans="1:6" ht="12.75">
      <c r="A312" s="7" t="s">
        <v>24</v>
      </c>
      <c r="B312" s="128">
        <v>19</v>
      </c>
      <c r="C312" s="140">
        <v>58711681</v>
      </c>
      <c r="D312" s="99">
        <f t="shared" si="13"/>
        <v>3090088.4736842103</v>
      </c>
      <c r="E312" s="141">
        <v>273</v>
      </c>
      <c r="F312" s="198">
        <v>6.04</v>
      </c>
    </row>
    <row r="313" spans="1:6" ht="12.75">
      <c r="A313" s="7" t="s">
        <v>25</v>
      </c>
      <c r="B313" s="128">
        <v>17</v>
      </c>
      <c r="C313" s="140">
        <v>77993727</v>
      </c>
      <c r="D313" s="99">
        <f t="shared" si="13"/>
        <v>4587866.294117647</v>
      </c>
      <c r="E313" s="141">
        <v>240</v>
      </c>
      <c r="F313" s="198">
        <v>5.495</v>
      </c>
    </row>
    <row r="314" spans="1:6" ht="12.75">
      <c r="A314" s="7" t="s">
        <v>26</v>
      </c>
      <c r="B314" s="128">
        <v>17</v>
      </c>
      <c r="C314" s="140">
        <v>81613503</v>
      </c>
      <c r="D314" s="99">
        <f t="shared" si="13"/>
        <v>4800794.294117647</v>
      </c>
      <c r="E314" s="141">
        <v>260</v>
      </c>
      <c r="F314" s="198">
        <v>5.0965</v>
      </c>
    </row>
    <row r="315" spans="1:6" ht="12.75">
      <c r="A315" s="7" t="s">
        <v>27</v>
      </c>
      <c r="B315" s="80">
        <v>22</v>
      </c>
      <c r="C315" s="80">
        <v>109545245</v>
      </c>
      <c r="D315" s="99">
        <f t="shared" si="13"/>
        <v>4979329.318181818</v>
      </c>
      <c r="E315" s="82">
        <v>279</v>
      </c>
      <c r="F315" s="83">
        <v>4.977</v>
      </c>
    </row>
    <row r="316" spans="1:6" ht="12.75">
      <c r="A316" s="7" t="s">
        <v>28</v>
      </c>
      <c r="B316" s="135">
        <v>22</v>
      </c>
      <c r="C316" s="136">
        <v>87417230</v>
      </c>
      <c r="D316" s="99">
        <f t="shared" si="13"/>
        <v>3973510.4545454546</v>
      </c>
      <c r="E316" s="137">
        <v>269</v>
      </c>
      <c r="F316" s="199">
        <v>4.8919</v>
      </c>
    </row>
    <row r="317" spans="1:6" ht="12.75">
      <c r="A317" s="7" t="s">
        <v>29</v>
      </c>
      <c r="B317" s="80">
        <v>40</v>
      </c>
      <c r="C317" s="80">
        <v>435060115</v>
      </c>
      <c r="D317" s="99">
        <f t="shared" si="13"/>
        <v>10876502.875</v>
      </c>
      <c r="E317" s="82">
        <v>260</v>
      </c>
      <c r="F317" s="83">
        <v>5.1304</v>
      </c>
    </row>
    <row r="318" spans="1:6" ht="12.75">
      <c r="A318" s="7" t="s">
        <v>30</v>
      </c>
      <c r="B318" s="128">
        <v>47</v>
      </c>
      <c r="C318" s="140">
        <v>243368355</v>
      </c>
      <c r="D318" s="99">
        <f t="shared" si="13"/>
        <v>5178050.106382979</v>
      </c>
      <c r="E318" s="141">
        <v>265</v>
      </c>
      <c r="F318" s="198">
        <v>4.712</v>
      </c>
    </row>
    <row r="319" spans="1:6" ht="12.75">
      <c r="A319" s="7" t="s">
        <v>31</v>
      </c>
      <c r="B319" s="128">
        <v>43</v>
      </c>
      <c r="C319" s="140">
        <v>269191147</v>
      </c>
      <c r="D319" s="99">
        <f t="shared" si="13"/>
        <v>6260259.23255814</v>
      </c>
      <c r="E319" s="141">
        <v>237</v>
      </c>
      <c r="F319" s="198">
        <v>4.724</v>
      </c>
    </row>
    <row r="320" spans="1:6" ht="12.75">
      <c r="A320" s="7"/>
      <c r="B320" s="80"/>
      <c r="C320" s="80"/>
      <c r="D320" s="99"/>
      <c r="E320" s="82"/>
      <c r="F320" s="85"/>
    </row>
    <row r="321" spans="1:6" ht="12.75">
      <c r="A321" s="29" t="s">
        <v>0</v>
      </c>
      <c r="B321" s="86">
        <f>SUM(B308:B320)</f>
        <v>300</v>
      </c>
      <c r="C321" s="86">
        <f>SUM(C308:C320)</f>
        <v>1708409076</v>
      </c>
      <c r="D321" s="100">
        <f>C321/B321</f>
        <v>5694696.92</v>
      </c>
      <c r="E321" s="88">
        <f>(($C308*E308)+($C309*E309)+($C310*E310)+($C311*E311)+($C312*E312)+($C313*E313)+($C314*E314)+($C315*E315)+($C316*E316)+($C317*E317)+($C318*E318)+($C319*E319))/$C321</f>
        <v>257.33590571020824</v>
      </c>
      <c r="F321" s="89">
        <f>(($C308*F308)+($C309*F309)+($C310*F310)+($C311*F311)+($C312*F312)+($C313*F313)+($C314*F314)+($C315*F315)+($C316*F316)+($C317*F317)+($C318*F318)+($C319*F319))/$C321</f>
        <v>5.225134780359538</v>
      </c>
    </row>
    <row r="322" spans="1:6" ht="12.75">
      <c r="A322" s="7"/>
      <c r="B322" s="33"/>
      <c r="C322" s="33"/>
      <c r="D322" s="96"/>
      <c r="E322" s="35"/>
      <c r="F322" s="35"/>
    </row>
    <row r="323" spans="1:6" ht="12.75">
      <c r="A323" s="9" t="s">
        <v>59</v>
      </c>
      <c r="B323" s="18"/>
      <c r="C323" s="23"/>
      <c r="D323" s="97"/>
      <c r="E323" s="58"/>
      <c r="F323" s="14"/>
    </row>
    <row r="324" spans="1:6" ht="12.75">
      <c r="A324" s="7" t="s">
        <v>20</v>
      </c>
      <c r="B324" s="145">
        <v>3</v>
      </c>
      <c r="C324" s="144">
        <v>19600211</v>
      </c>
      <c r="D324" s="99">
        <f aca="true" t="shared" si="14" ref="D324:D330">C324/B324</f>
        <v>6533403.666666667</v>
      </c>
      <c r="E324" s="146">
        <v>259</v>
      </c>
      <c r="F324" s="173">
        <v>6.249430464294491</v>
      </c>
    </row>
    <row r="325" spans="1:6" ht="12.75">
      <c r="A325" s="7" t="s">
        <v>21</v>
      </c>
      <c r="B325" s="139">
        <v>0</v>
      </c>
      <c r="C325" s="140">
        <v>0</v>
      </c>
      <c r="D325" s="99">
        <v>0</v>
      </c>
      <c r="E325" s="141">
        <v>0</v>
      </c>
      <c r="F325" s="130">
        <v>0</v>
      </c>
    </row>
    <row r="326" spans="1:6" ht="12.75">
      <c r="A326" s="7" t="s">
        <v>22</v>
      </c>
      <c r="B326" s="128">
        <v>2</v>
      </c>
      <c r="C326" s="140">
        <v>12155948</v>
      </c>
      <c r="D326" s="99">
        <f t="shared" si="14"/>
        <v>6077974</v>
      </c>
      <c r="E326" s="141">
        <v>300</v>
      </c>
      <c r="F326" s="198">
        <v>6.383212036609567</v>
      </c>
    </row>
    <row r="327" spans="1:6" ht="12.75">
      <c r="A327" s="7" t="s">
        <v>23</v>
      </c>
      <c r="B327" s="128">
        <v>4</v>
      </c>
      <c r="C327" s="140">
        <v>22963367</v>
      </c>
      <c r="D327" s="99">
        <f t="shared" si="14"/>
        <v>5740841.75</v>
      </c>
      <c r="E327" s="141">
        <v>345</v>
      </c>
      <c r="F327" s="198">
        <v>6.268113030201538</v>
      </c>
    </row>
    <row r="328" spans="1:6" ht="12.75">
      <c r="A328" s="7" t="s">
        <v>24</v>
      </c>
      <c r="B328" s="128">
        <v>9</v>
      </c>
      <c r="C328" s="140">
        <v>59832920</v>
      </c>
      <c r="D328" s="99">
        <f t="shared" si="14"/>
        <v>6648102.222222222</v>
      </c>
      <c r="E328" s="141">
        <v>299</v>
      </c>
      <c r="F328" s="198">
        <v>6.2321445053993685</v>
      </c>
    </row>
    <row r="329" spans="1:6" ht="12.75">
      <c r="A329" s="7" t="s">
        <v>25</v>
      </c>
      <c r="B329" s="181">
        <v>3</v>
      </c>
      <c r="C329" s="144">
        <v>8925189</v>
      </c>
      <c r="D329" s="99">
        <f t="shared" si="14"/>
        <v>2975063</v>
      </c>
      <c r="E329" s="146">
        <v>300</v>
      </c>
      <c r="F329" s="174">
        <v>6.204097620789879</v>
      </c>
    </row>
    <row r="330" spans="1:6" ht="12.75">
      <c r="A330" s="7" t="s">
        <v>26</v>
      </c>
      <c r="B330" s="80">
        <v>2</v>
      </c>
      <c r="C330" s="80">
        <v>6174324</v>
      </c>
      <c r="D330" s="99">
        <f t="shared" si="14"/>
        <v>3087162</v>
      </c>
      <c r="E330" s="82">
        <v>312</v>
      </c>
      <c r="F330" s="85">
        <v>5.560670314677364</v>
      </c>
    </row>
    <row r="331" spans="1:6" ht="12.75">
      <c r="A331" s="7" t="s">
        <v>27</v>
      </c>
      <c r="B331" s="80">
        <v>5</v>
      </c>
      <c r="C331" s="80">
        <v>33340557</v>
      </c>
      <c r="D331" s="99">
        <f>C331/B331</f>
        <v>6668111.4</v>
      </c>
      <c r="E331" s="82">
        <v>315</v>
      </c>
      <c r="F331" s="85">
        <v>4.950398947444099</v>
      </c>
    </row>
    <row r="332" spans="1:6" ht="12.75">
      <c r="A332" s="7" t="s">
        <v>28</v>
      </c>
      <c r="B332" s="135">
        <v>6</v>
      </c>
      <c r="C332" s="136">
        <v>53912662</v>
      </c>
      <c r="D332" s="99">
        <f>C332/B332</f>
        <v>8985443.666666666</v>
      </c>
      <c r="E332" s="137">
        <v>319</v>
      </c>
      <c r="F332" s="199">
        <v>4.878364934753176</v>
      </c>
    </row>
    <row r="333" spans="1:6" ht="12.75">
      <c r="A333" s="7" t="s">
        <v>29</v>
      </c>
      <c r="B333" s="80">
        <v>10</v>
      </c>
      <c r="C333" s="80">
        <v>71323104</v>
      </c>
      <c r="D333" s="99">
        <f>C333/B333</f>
        <v>7132310.4</v>
      </c>
      <c r="E333" s="82">
        <v>270</v>
      </c>
      <c r="F333" s="83">
        <v>4.749885573964924</v>
      </c>
    </row>
    <row r="334" spans="1:6" ht="12.75">
      <c r="A334" s="7" t="s">
        <v>30</v>
      </c>
      <c r="B334" s="128">
        <v>8</v>
      </c>
      <c r="C334" s="140">
        <v>52850033</v>
      </c>
      <c r="D334" s="99">
        <f>C334/B334</f>
        <v>6606254.125</v>
      </c>
      <c r="E334" s="141">
        <v>298</v>
      </c>
      <c r="F334" s="197">
        <v>4.6260696459735415</v>
      </c>
    </row>
    <row r="335" spans="1:6" ht="12.75">
      <c r="A335" s="7" t="s">
        <v>31</v>
      </c>
      <c r="B335" s="128">
        <v>6</v>
      </c>
      <c r="C335" s="140">
        <v>45477625</v>
      </c>
      <c r="D335" s="99">
        <f>C335/B335</f>
        <v>7579604.166666667</v>
      </c>
      <c r="E335" s="141">
        <v>261</v>
      </c>
      <c r="F335" s="198">
        <v>4.547476510701691</v>
      </c>
    </row>
    <row r="336" spans="1:6" ht="12.75">
      <c r="A336" s="7"/>
      <c r="B336" s="80"/>
      <c r="C336" s="80"/>
      <c r="D336" s="99"/>
      <c r="E336" s="82"/>
      <c r="F336" s="85"/>
    </row>
    <row r="337" spans="1:6" ht="12.75">
      <c r="A337" s="29" t="s">
        <v>0</v>
      </c>
      <c r="B337" s="86">
        <f>SUM(B324:B336)</f>
        <v>58</v>
      </c>
      <c r="C337" s="86">
        <f>SUM(C324:C336)</f>
        <v>386555940</v>
      </c>
      <c r="D337" s="100">
        <f>C337/B337</f>
        <v>6664757.586206896</v>
      </c>
      <c r="E337" s="88">
        <f>(($C324*E324)+($C325*E325)+($C326*E326)+($C327*E327)+($C328*E328)+($C329*E329)+($C330*E330)+($C331*E331)+($C332*E332)+($C333*E333)+($C334*E334)+($C335*E335))/$C337</f>
        <v>294.1778936419914</v>
      </c>
      <c r="F337" s="89">
        <f>(($C324*F324)+($C325*F325)+($C326*F326)+($C327*F327)+($C328*F328)+($C329*F329)+($C330*F330)+($C331*F331)+($C332*F332)+($C333*F333)+($C334*F334)+($C335*F335))/$C337</f>
        <v>5.237902443485929</v>
      </c>
    </row>
    <row r="338" spans="1:6" ht="12.75">
      <c r="A338" s="7"/>
      <c r="B338" s="33"/>
      <c r="C338" s="33"/>
      <c r="D338" s="96"/>
      <c r="E338" s="35"/>
      <c r="F338" s="35"/>
    </row>
    <row r="339" spans="1:6" ht="12.75">
      <c r="A339" s="9" t="s">
        <v>66</v>
      </c>
      <c r="B339" s="18"/>
      <c r="C339" s="23"/>
      <c r="D339" s="97"/>
      <c r="E339" s="58"/>
      <c r="F339" s="14"/>
    </row>
    <row r="340" spans="1:6" ht="12.75">
      <c r="A340" s="7" t="s">
        <v>20</v>
      </c>
      <c r="B340" s="209">
        <v>4</v>
      </c>
      <c r="C340" s="209">
        <v>38810731</v>
      </c>
      <c r="D340" s="99">
        <f aca="true" t="shared" si="15" ref="D340:D351">C340/B340</f>
        <v>9702682.75</v>
      </c>
      <c r="E340" s="210">
        <v>274</v>
      </c>
      <c r="F340" s="130">
        <v>5.66</v>
      </c>
    </row>
    <row r="341" spans="1:6" ht="12.75">
      <c r="A341" s="7" t="s">
        <v>21</v>
      </c>
      <c r="B341" s="139">
        <v>2</v>
      </c>
      <c r="C341" s="140">
        <v>17004456</v>
      </c>
      <c r="D341" s="99">
        <f t="shared" si="15"/>
        <v>8502228</v>
      </c>
      <c r="E341" s="141">
        <v>240</v>
      </c>
      <c r="F341" s="130">
        <v>5.788</v>
      </c>
    </row>
    <row r="342" spans="1:6" ht="12.75">
      <c r="A342" s="7" t="s">
        <v>22</v>
      </c>
      <c r="B342" s="139">
        <v>0</v>
      </c>
      <c r="C342" s="188">
        <v>0</v>
      </c>
      <c r="D342" s="99">
        <v>0</v>
      </c>
      <c r="E342" s="141">
        <v>0</v>
      </c>
      <c r="F342" s="198">
        <v>0</v>
      </c>
    </row>
    <row r="343" spans="1:6" ht="12.75">
      <c r="A343" s="7" t="s">
        <v>23</v>
      </c>
      <c r="B343" s="139">
        <v>5</v>
      </c>
      <c r="C343" s="140">
        <v>55690718</v>
      </c>
      <c r="D343" s="99">
        <f t="shared" si="15"/>
        <v>11138143.6</v>
      </c>
      <c r="E343" s="141">
        <v>266</v>
      </c>
      <c r="F343" s="198">
        <v>5.535</v>
      </c>
    </row>
    <row r="344" spans="1:6" ht="12.75">
      <c r="A344" s="7" t="s">
        <v>24</v>
      </c>
      <c r="B344" s="181">
        <v>5</v>
      </c>
      <c r="C344" s="144">
        <v>43688681</v>
      </c>
      <c r="D344" s="99">
        <f t="shared" si="15"/>
        <v>8737736.2</v>
      </c>
      <c r="E344" s="141">
        <v>296</v>
      </c>
      <c r="F344" s="198">
        <v>5.158</v>
      </c>
    </row>
    <row r="345" spans="1:6" ht="12.75">
      <c r="A345" s="7" t="s">
        <v>25</v>
      </c>
      <c r="B345" s="218">
        <v>2</v>
      </c>
      <c r="C345" s="219">
        <v>21264833</v>
      </c>
      <c r="D345" s="99">
        <f t="shared" si="15"/>
        <v>10632416.5</v>
      </c>
      <c r="E345" s="141">
        <v>313</v>
      </c>
      <c r="F345" s="198">
        <v>5.607</v>
      </c>
    </row>
    <row r="346" spans="1:6" ht="12.75">
      <c r="A346" s="7" t="s">
        <v>26</v>
      </c>
      <c r="B346" s="243">
        <v>0</v>
      </c>
      <c r="C346" s="140">
        <v>0</v>
      </c>
      <c r="D346" s="99">
        <v>0</v>
      </c>
      <c r="E346" s="175">
        <v>0</v>
      </c>
      <c r="F346" s="85">
        <v>0</v>
      </c>
    </row>
    <row r="347" spans="1:6" ht="12.75">
      <c r="A347" s="7" t="s">
        <v>27</v>
      </c>
      <c r="B347" s="135">
        <v>3</v>
      </c>
      <c r="C347" s="136">
        <v>35221923</v>
      </c>
      <c r="D347" s="99">
        <f t="shared" si="15"/>
        <v>11740641</v>
      </c>
      <c r="E347" s="175">
        <v>240</v>
      </c>
      <c r="F347" s="83">
        <v>6.0398</v>
      </c>
    </row>
    <row r="348" spans="1:6" ht="12.75">
      <c r="A348" s="7" t="s">
        <v>28</v>
      </c>
      <c r="B348" s="145">
        <v>3</v>
      </c>
      <c r="C348" s="144">
        <v>14813546</v>
      </c>
      <c r="D348" s="99">
        <f t="shared" si="15"/>
        <v>4937848.666666667</v>
      </c>
      <c r="E348" s="146">
        <v>240</v>
      </c>
      <c r="F348" s="173">
        <v>6.1259</v>
      </c>
    </row>
    <row r="349" spans="1:6" ht="12.75">
      <c r="A349" s="7" t="s">
        <v>29</v>
      </c>
      <c r="B349" s="135">
        <v>2</v>
      </c>
      <c r="C349" s="136">
        <v>22857835</v>
      </c>
      <c r="D349" s="99">
        <f t="shared" si="15"/>
        <v>11428917.5</v>
      </c>
      <c r="E349" s="175">
        <v>240</v>
      </c>
      <c r="F349" s="83">
        <v>5.86</v>
      </c>
    </row>
    <row r="350" spans="1:6" ht="12.75">
      <c r="A350" s="7" t="s">
        <v>30</v>
      </c>
      <c r="B350" s="128">
        <v>2</v>
      </c>
      <c r="C350" s="248">
        <v>30678040</v>
      </c>
      <c r="D350" s="99">
        <f t="shared" si="15"/>
        <v>15339020</v>
      </c>
      <c r="E350" s="157">
        <v>344</v>
      </c>
      <c r="F350" s="198">
        <v>5.799</v>
      </c>
    </row>
    <row r="351" spans="1:6" ht="12.75">
      <c r="A351" s="7" t="s">
        <v>31</v>
      </c>
      <c r="B351" s="128">
        <v>3</v>
      </c>
      <c r="C351" s="140">
        <v>51796003</v>
      </c>
      <c r="D351" s="99">
        <f t="shared" si="15"/>
        <v>17265334.333333332</v>
      </c>
      <c r="E351" s="141">
        <v>246</v>
      </c>
      <c r="F351" s="198">
        <v>5.914</v>
      </c>
    </row>
    <row r="352" spans="1:6" ht="12.75">
      <c r="A352" s="7"/>
      <c r="B352" s="182"/>
      <c r="C352" s="136"/>
      <c r="D352" s="99"/>
      <c r="E352" s="82"/>
      <c r="F352" s="85"/>
    </row>
    <row r="353" spans="1:6" ht="12.75">
      <c r="A353" s="29" t="s">
        <v>0</v>
      </c>
      <c r="B353" s="86">
        <f>SUM(B340:B352)</f>
        <v>31</v>
      </c>
      <c r="C353" s="86">
        <f>SUM(C340:C352)</f>
        <v>331826766</v>
      </c>
      <c r="D353" s="100">
        <f>C353/B353</f>
        <v>10704089.225806452</v>
      </c>
      <c r="E353" s="88">
        <f>(($C341*E341)+($C342*E342)+($C343*E343)+($C344*E344)+($C345*E345)+($C346*E346)+($C347*E347)+($C348*E348)+($C349*E349)+($C350*E350)+($C351*E351))/$C353</f>
        <v>238.8957320911237</v>
      </c>
      <c r="F353" s="89">
        <f>(($C340*F340)+($C341*F341)+($C342*F342)+($C343*F343)+($C344*F344)+($C345*F345)+($C346*F346)+($C347*F347)+($C348*F348)+($C349*F349)+($C350*F350)+($C351*F351))/$C353</f>
        <v>5.703478690823271</v>
      </c>
    </row>
    <row r="354" spans="1:6" ht="12.75">
      <c r="A354" s="7"/>
      <c r="B354" s="33"/>
      <c r="C354" s="33"/>
      <c r="D354" s="96"/>
      <c r="E354" s="35"/>
      <c r="F354" s="35"/>
    </row>
    <row r="355" spans="1:6" ht="12.75">
      <c r="A355" s="9" t="s">
        <v>19</v>
      </c>
      <c r="B355" s="18"/>
      <c r="C355" s="23"/>
      <c r="D355" s="97"/>
      <c r="E355" s="58"/>
      <c r="F355" s="14"/>
    </row>
    <row r="356" spans="1:6" ht="12.75">
      <c r="A356" s="7" t="s">
        <v>20</v>
      </c>
      <c r="B356" s="200">
        <v>152</v>
      </c>
      <c r="C356" s="201">
        <v>425924358</v>
      </c>
      <c r="D356" s="99">
        <f aca="true" t="shared" si="16" ref="D356:D367">C356/B356</f>
        <v>2802133.9342105263</v>
      </c>
      <c r="E356" s="141">
        <v>239</v>
      </c>
      <c r="F356" s="130">
        <v>6.55</v>
      </c>
    </row>
    <row r="357" spans="1:6" ht="12.75">
      <c r="A357" s="7" t="s">
        <v>21</v>
      </c>
      <c r="B357" s="139">
        <v>107</v>
      </c>
      <c r="C357" s="140">
        <v>317772052</v>
      </c>
      <c r="D357" s="99">
        <f t="shared" si="16"/>
        <v>2969832.261682243</v>
      </c>
      <c r="E357" s="141">
        <v>240</v>
      </c>
      <c r="F357" s="130">
        <v>6.42</v>
      </c>
    </row>
    <row r="358" spans="1:6" ht="12.75">
      <c r="A358" s="7" t="s">
        <v>22</v>
      </c>
      <c r="B358" s="139">
        <v>95</v>
      </c>
      <c r="C358" s="140">
        <v>300437253</v>
      </c>
      <c r="D358" s="99">
        <f t="shared" si="16"/>
        <v>3162497.4</v>
      </c>
      <c r="E358" s="141">
        <v>240</v>
      </c>
      <c r="F358" s="198">
        <v>6.29</v>
      </c>
    </row>
    <row r="359" spans="1:6" ht="12.75">
      <c r="A359" s="7" t="s">
        <v>23</v>
      </c>
      <c r="B359" s="128">
        <v>89</v>
      </c>
      <c r="C359" s="140">
        <v>244400357</v>
      </c>
      <c r="D359" s="99">
        <f t="shared" si="16"/>
        <v>2746071.4269662923</v>
      </c>
      <c r="E359" s="141">
        <v>238</v>
      </c>
      <c r="F359" s="130">
        <v>6.294</v>
      </c>
    </row>
    <row r="360" spans="1:11" s="156" customFormat="1" ht="12.75">
      <c r="A360" s="7" t="s">
        <v>24</v>
      </c>
      <c r="B360" s="128">
        <v>133</v>
      </c>
      <c r="C360" s="140">
        <v>359926203</v>
      </c>
      <c r="D360" s="99">
        <f t="shared" si="16"/>
        <v>2706212.052631579</v>
      </c>
      <c r="E360" s="141">
        <v>240</v>
      </c>
      <c r="F360" s="198">
        <v>6.29</v>
      </c>
      <c r="G360" s="155"/>
      <c r="H360" s="155"/>
      <c r="I360" s="155"/>
      <c r="J360" s="155"/>
      <c r="K360" s="155"/>
    </row>
    <row r="361" spans="1:6" ht="12.75">
      <c r="A361" s="7" t="s">
        <v>25</v>
      </c>
      <c r="B361" s="128">
        <v>108</v>
      </c>
      <c r="C361" s="140">
        <v>282751616</v>
      </c>
      <c r="D361" s="99">
        <f t="shared" si="16"/>
        <v>2618070.5185185187</v>
      </c>
      <c r="E361" s="141">
        <v>238</v>
      </c>
      <c r="F361" s="198">
        <v>6.259</v>
      </c>
    </row>
    <row r="362" spans="1:6" ht="12.75">
      <c r="A362" s="7" t="s">
        <v>26</v>
      </c>
      <c r="B362" s="80">
        <v>97</v>
      </c>
      <c r="C362" s="80">
        <v>348162292</v>
      </c>
      <c r="D362" s="99">
        <f t="shared" si="16"/>
        <v>3589301.9793814435</v>
      </c>
      <c r="E362" s="82">
        <v>238</v>
      </c>
      <c r="F362" s="85">
        <v>6.129</v>
      </c>
    </row>
    <row r="363" spans="1:6" ht="12.75">
      <c r="A363" s="7" t="s">
        <v>27</v>
      </c>
      <c r="B363" s="80">
        <v>0</v>
      </c>
      <c r="C363" s="80">
        <v>0</v>
      </c>
      <c r="D363" s="99">
        <v>0</v>
      </c>
      <c r="E363" s="82">
        <v>0</v>
      </c>
      <c r="F363" s="171">
        <v>0</v>
      </c>
    </row>
    <row r="364" spans="1:6" ht="12.75">
      <c r="A364" s="7" t="s">
        <v>28</v>
      </c>
      <c r="B364" s="139">
        <v>118</v>
      </c>
      <c r="C364" s="140">
        <v>400052068</v>
      </c>
      <c r="D364" s="99">
        <f t="shared" si="16"/>
        <v>3390271.7627118644</v>
      </c>
      <c r="E364" s="141">
        <v>240</v>
      </c>
      <c r="F364" s="130">
        <v>6.1931</v>
      </c>
    </row>
    <row r="365" spans="1:6" ht="12.75">
      <c r="A365" s="7" t="s">
        <v>29</v>
      </c>
      <c r="B365" s="80">
        <v>123</v>
      </c>
      <c r="C365" s="80">
        <v>509676793</v>
      </c>
      <c r="D365" s="99">
        <f t="shared" si="16"/>
        <v>4143713.764227642</v>
      </c>
      <c r="E365" s="82">
        <v>236</v>
      </c>
      <c r="F365" s="171">
        <v>6.119</v>
      </c>
    </row>
    <row r="366" spans="1:6" ht="12.75">
      <c r="A366" s="7" t="s">
        <v>30</v>
      </c>
      <c r="B366" s="128">
        <v>128</v>
      </c>
      <c r="C366" s="140">
        <v>490119344</v>
      </c>
      <c r="D366" s="99">
        <f t="shared" si="16"/>
        <v>3829057.375</v>
      </c>
      <c r="E366" s="141">
        <v>239</v>
      </c>
      <c r="F366" s="130">
        <v>0.49625476176084166</v>
      </c>
    </row>
    <row r="367" spans="1:6" ht="12.75">
      <c r="A367" s="7" t="s">
        <v>31</v>
      </c>
      <c r="B367" s="128">
        <v>109</v>
      </c>
      <c r="C367" s="140">
        <v>426502358</v>
      </c>
      <c r="D367" s="99">
        <f t="shared" si="16"/>
        <v>3912865.669724771</v>
      </c>
      <c r="E367" s="141">
        <v>238</v>
      </c>
      <c r="F367" s="198">
        <v>6.139</v>
      </c>
    </row>
    <row r="368" spans="1:6" ht="12.75">
      <c r="A368" s="7"/>
      <c r="B368" s="80"/>
      <c r="C368" s="80"/>
      <c r="D368" s="99"/>
      <c r="E368" s="82"/>
      <c r="F368" s="85"/>
    </row>
    <row r="369" spans="1:6" ht="12.75">
      <c r="A369" s="29" t="s">
        <v>0</v>
      </c>
      <c r="B369" s="86">
        <f>SUM(B356:B368)</f>
        <v>1259</v>
      </c>
      <c r="C369" s="86">
        <f>SUM(C356:C368)</f>
        <v>4105724694</v>
      </c>
      <c r="D369" s="100">
        <f>C369/B369</f>
        <v>3261099.836378078</v>
      </c>
      <c r="E369" s="88">
        <f>(($C356*E356)+($C357*E357)+($C358*E358)+($C359*E359)+($C360*E360)+($C361*E361)+($C362*E362)+($C363*E363)+($C364*E364)+($C365*E365)+($C366*E366)+($C367*E367))/$C369</f>
        <v>238.64618684050518</v>
      </c>
      <c r="F369" s="89">
        <f>(($C356*F356)+($C357*F357)+($C358*F358)+($C359*F359)+($C360*F360)+($C361*F361)+($C362*F362)+($C363*F363)+($C364*F364)+($C365*F365)+($C366*F366)+($C367*F367))/$C369</f>
        <v>5.57350301210939</v>
      </c>
    </row>
    <row r="370" spans="1:6" ht="12.75">
      <c r="A370" s="7"/>
      <c r="B370" s="33"/>
      <c r="C370" s="33"/>
      <c r="D370" s="96"/>
      <c r="E370" s="35"/>
      <c r="F370" s="35"/>
    </row>
    <row r="371" spans="1:6" ht="12.75">
      <c r="A371" s="9" t="s">
        <v>85</v>
      </c>
      <c r="B371" s="18"/>
      <c r="C371" s="23"/>
      <c r="D371" s="97"/>
      <c r="E371" s="58"/>
      <c r="F371" s="14"/>
    </row>
    <row r="372" spans="1:6" ht="12.75">
      <c r="A372" s="7" t="s">
        <v>20</v>
      </c>
      <c r="B372" s="202">
        <v>13</v>
      </c>
      <c r="C372" s="203">
        <v>41349358</v>
      </c>
      <c r="D372" s="99">
        <f aca="true" t="shared" si="17" ref="D372:D383">C372/B372</f>
        <v>3180719.846153846</v>
      </c>
      <c r="E372" s="146">
        <v>56</v>
      </c>
      <c r="F372" s="186">
        <v>6.84</v>
      </c>
    </row>
    <row r="373" spans="1:6" ht="12.75">
      <c r="A373" s="7" t="s">
        <v>21</v>
      </c>
      <c r="B373" s="139">
        <v>3</v>
      </c>
      <c r="C373" s="140">
        <v>10257181</v>
      </c>
      <c r="D373" s="99">
        <f t="shared" si="17"/>
        <v>3419060.3333333335</v>
      </c>
      <c r="E373" s="141">
        <v>60</v>
      </c>
      <c r="F373" s="130">
        <v>6.4</v>
      </c>
    </row>
    <row r="374" spans="1:6" ht="12.75">
      <c r="A374" s="7" t="s">
        <v>22</v>
      </c>
      <c r="B374" s="181">
        <v>5</v>
      </c>
      <c r="C374" s="144">
        <v>11279698</v>
      </c>
      <c r="D374" s="99">
        <f t="shared" si="17"/>
        <v>2255939.6</v>
      </c>
      <c r="E374" s="146">
        <v>54</v>
      </c>
      <c r="F374" s="174">
        <v>6.29</v>
      </c>
    </row>
    <row r="375" spans="1:6" ht="12.75">
      <c r="A375" s="7" t="s">
        <v>23</v>
      </c>
      <c r="B375" s="128">
        <v>0</v>
      </c>
      <c r="C375" s="140">
        <v>0</v>
      </c>
      <c r="D375" s="99">
        <v>0</v>
      </c>
      <c r="E375" s="141">
        <v>0</v>
      </c>
      <c r="F375" s="197">
        <v>0</v>
      </c>
    </row>
    <row r="376" spans="1:6" ht="12.75">
      <c r="A376" s="7" t="s">
        <v>24</v>
      </c>
      <c r="B376" s="128">
        <v>12</v>
      </c>
      <c r="C376" s="140">
        <v>54755315</v>
      </c>
      <c r="D376" s="99">
        <f t="shared" si="17"/>
        <v>4562942.916666667</v>
      </c>
      <c r="E376" s="141">
        <v>50</v>
      </c>
      <c r="F376" s="198">
        <v>5.91</v>
      </c>
    </row>
    <row r="377" spans="1:6" ht="12.75">
      <c r="A377" s="7" t="s">
        <v>25</v>
      </c>
      <c r="B377" s="128">
        <v>4</v>
      </c>
      <c r="C377" s="140">
        <v>7366176</v>
      </c>
      <c r="D377" s="99">
        <f t="shared" si="17"/>
        <v>1841544</v>
      </c>
      <c r="E377" s="141">
        <v>58</v>
      </c>
      <c r="F377" s="198">
        <v>6.52</v>
      </c>
    </row>
    <row r="378" spans="1:6" ht="12.75">
      <c r="A378" s="7" t="s">
        <v>26</v>
      </c>
      <c r="B378" s="135">
        <v>8</v>
      </c>
      <c r="C378" s="136">
        <v>24269532</v>
      </c>
      <c r="D378" s="99">
        <f t="shared" si="17"/>
        <v>3033691.5</v>
      </c>
      <c r="E378" s="82">
        <v>58</v>
      </c>
      <c r="F378" s="85">
        <v>6.1259</v>
      </c>
    </row>
    <row r="379" spans="1:6" ht="12.75">
      <c r="A379" s="7" t="s">
        <v>27</v>
      </c>
      <c r="B379" s="80">
        <v>12</v>
      </c>
      <c r="C379" s="80">
        <v>44730813</v>
      </c>
      <c r="D379" s="99">
        <f t="shared" si="17"/>
        <v>3727567.75</v>
      </c>
      <c r="E379" s="82">
        <v>55</v>
      </c>
      <c r="F379" s="171">
        <v>5.716</v>
      </c>
    </row>
    <row r="380" spans="1:6" ht="12.75">
      <c r="A380" s="7" t="s">
        <v>28</v>
      </c>
      <c r="B380" s="139">
        <v>6</v>
      </c>
      <c r="C380" s="140">
        <v>17231956</v>
      </c>
      <c r="D380" s="99">
        <f t="shared" si="17"/>
        <v>2871992.6666666665</v>
      </c>
      <c r="E380" s="183">
        <v>54</v>
      </c>
      <c r="F380" s="184">
        <v>6.118</v>
      </c>
    </row>
    <row r="381" spans="1:6" ht="12.75">
      <c r="A381" s="7" t="s">
        <v>29</v>
      </c>
      <c r="B381" s="147">
        <v>11</v>
      </c>
      <c r="C381" s="147">
        <v>33572198</v>
      </c>
      <c r="D381" s="99">
        <f t="shared" si="17"/>
        <v>3052018</v>
      </c>
      <c r="E381" s="82">
        <v>56</v>
      </c>
      <c r="F381" s="171">
        <v>5.761</v>
      </c>
    </row>
    <row r="382" spans="1:6" ht="12.75">
      <c r="A382" s="7" t="s">
        <v>30</v>
      </c>
      <c r="B382" s="147">
        <v>7</v>
      </c>
      <c r="C382" s="147">
        <v>24052585</v>
      </c>
      <c r="D382" s="99">
        <f t="shared" si="17"/>
        <v>3436083.5714285714</v>
      </c>
      <c r="E382" s="82">
        <v>53</v>
      </c>
      <c r="F382" s="83">
        <v>5.727</v>
      </c>
    </row>
    <row r="383" spans="1:6" ht="12.75">
      <c r="A383" s="7" t="s">
        <v>31</v>
      </c>
      <c r="B383" s="147">
        <v>6</v>
      </c>
      <c r="C383" s="147">
        <v>15975180</v>
      </c>
      <c r="D383" s="99">
        <f t="shared" si="17"/>
        <v>2662530</v>
      </c>
      <c r="E383" s="82">
        <v>47</v>
      </c>
      <c r="F383" s="83">
        <v>6.167</v>
      </c>
    </row>
    <row r="384" spans="1:6" ht="12.75">
      <c r="A384" s="7"/>
      <c r="B384" s="80"/>
      <c r="C384" s="80"/>
      <c r="D384" s="99"/>
      <c r="E384" s="82"/>
      <c r="F384" s="85"/>
    </row>
    <row r="385" spans="1:6" ht="12.75">
      <c r="A385" s="29" t="s">
        <v>0</v>
      </c>
      <c r="B385" s="86">
        <f>SUM(B372:B383)</f>
        <v>87</v>
      </c>
      <c r="C385" s="86">
        <f>SUM(C372:C383)</f>
        <v>284839992</v>
      </c>
      <c r="D385" s="100">
        <f>C385/B385</f>
        <v>3274022.896551724</v>
      </c>
      <c r="E385" s="88">
        <f>(($C372*E372)+($C373*E373)+($C374*E374)+($C375*E375)+($C376*E376)+($C377*E377)+($C378*E378)+($C379*E379)+($C380*E380)+($C381*E381)+($C382*E382)+($C383*E383))/$C385</f>
        <v>54.09745730508236</v>
      </c>
      <c r="F385" s="89">
        <f>(($C372*F372)+($C373*F373)+($C374*F374)+($C375*F375)+($C376*F376)+($C377*F377)+($C378*F378)+($C379*F379)+($C380*F380)+($C381*F381)+($C382*F382)+($C383*F383))/$C385</f>
        <v>6.075386102165738</v>
      </c>
    </row>
    <row r="386" spans="1:6" ht="12.75">
      <c r="A386" s="132"/>
      <c r="B386" s="52"/>
      <c r="C386" s="52"/>
      <c r="D386" s="97"/>
      <c r="E386" s="25"/>
      <c r="F386" s="133"/>
    </row>
    <row r="387" spans="1:6" ht="12.75">
      <c r="A387" s="40"/>
      <c r="B387" s="42"/>
      <c r="C387" s="42"/>
      <c r="D387" s="104"/>
      <c r="E387" s="63"/>
      <c r="F387" s="111"/>
    </row>
    <row r="388" spans="1:6" ht="12.75">
      <c r="A388" s="93" t="s">
        <v>0</v>
      </c>
      <c r="B388" s="72">
        <f>SUM(B321,B337,B353,B369,B385)</f>
        <v>1735</v>
      </c>
      <c r="C388" s="72">
        <f>SUM(C321,C337,C353,C369,C385)</f>
        <v>6817356468</v>
      </c>
      <c r="D388" s="105">
        <f>C388/B388</f>
        <v>3929312.0853025937</v>
      </c>
      <c r="E388" s="74">
        <f>(($C321*E321)+($C337*E337)+($C353*E353)+($C369*E369)+($C385*E385))/$C388</f>
        <v>238.77992542680695</v>
      </c>
      <c r="F388" s="75">
        <f>(($C321*F321)+($C337*F337)+(C353*F353)+(C369*F369)+(C385*F385))/$C388</f>
        <v>5.494469729894137</v>
      </c>
    </row>
    <row r="389" spans="1:6" ht="12.75">
      <c r="A389" s="41"/>
      <c r="B389" s="43"/>
      <c r="C389" s="43"/>
      <c r="D389" s="106"/>
      <c r="E389" s="65"/>
      <c r="F389" s="112"/>
    </row>
    <row r="390" spans="1:6" ht="12.75">
      <c r="A390" s="10"/>
      <c r="B390" s="2"/>
      <c r="C390" s="3"/>
      <c r="D390" s="4"/>
      <c r="E390" s="56"/>
      <c r="F390" s="57"/>
    </row>
    <row r="391" spans="1:6" ht="12.75">
      <c r="A391" s="131" t="s">
        <v>88</v>
      </c>
      <c r="B391" s="150"/>
      <c r="C391" s="151"/>
      <c r="D391" s="152"/>
      <c r="E391" s="56"/>
      <c r="F391" s="57"/>
    </row>
    <row r="392" spans="1:6" ht="12.75">
      <c r="A392" s="1"/>
      <c r="B392" s="2"/>
      <c r="C392" s="3"/>
      <c r="D392" s="4"/>
      <c r="E392" s="56"/>
      <c r="F392" s="57"/>
    </row>
    <row r="393" spans="1:6" ht="12.75">
      <c r="A393" s="1"/>
      <c r="B393" s="2"/>
      <c r="C393" s="3"/>
      <c r="D393" s="4"/>
      <c r="E393" s="56"/>
      <c r="F393" s="57"/>
    </row>
    <row r="394" spans="1:6" ht="12.75">
      <c r="A394" s="1"/>
      <c r="B394" s="2"/>
      <c r="C394" s="3"/>
      <c r="D394" s="4"/>
      <c r="E394" s="56"/>
      <c r="F394" s="57"/>
    </row>
    <row r="395" spans="1:6" ht="12.75">
      <c r="A395" s="1"/>
      <c r="B395" s="2"/>
      <c r="C395" s="3"/>
      <c r="D395" s="4"/>
      <c r="E395" s="56"/>
      <c r="F395" s="57"/>
    </row>
    <row r="396" spans="1:6" ht="12.75">
      <c r="A396" s="1"/>
      <c r="B396" s="2"/>
      <c r="C396" s="3"/>
      <c r="D396" s="4"/>
      <c r="E396" s="56"/>
      <c r="F396" s="57"/>
    </row>
    <row r="397" spans="1:6" ht="12.75">
      <c r="A397" s="1"/>
      <c r="B397" s="2"/>
      <c r="C397" s="3"/>
      <c r="D397" s="4"/>
      <c r="E397" s="56"/>
      <c r="F397" s="57"/>
    </row>
    <row r="398" spans="1:6" ht="12.75">
      <c r="A398" s="1"/>
      <c r="B398" s="2"/>
      <c r="C398" s="3"/>
      <c r="D398" s="4"/>
      <c r="E398" s="56"/>
      <c r="F398" s="57"/>
    </row>
    <row r="399" spans="1:6" ht="12.75">
      <c r="A399" s="1"/>
      <c r="B399" s="2"/>
      <c r="C399" s="3"/>
      <c r="D399" s="4"/>
      <c r="E399" s="56"/>
      <c r="F399" s="57"/>
    </row>
    <row r="400" spans="1:6" ht="12.75">
      <c r="A400" s="1"/>
      <c r="B400" s="2"/>
      <c r="C400" s="3"/>
      <c r="D400" s="4"/>
      <c r="E400" s="56"/>
      <c r="F400" s="57"/>
    </row>
    <row r="401" spans="1:6" ht="12.75">
      <c r="A401" s="1"/>
      <c r="B401" s="2"/>
      <c r="C401" s="3"/>
      <c r="D401" s="4"/>
      <c r="E401" s="56"/>
      <c r="F401" s="57"/>
    </row>
    <row r="402" spans="1:6" ht="12.75">
      <c r="A402" s="1"/>
      <c r="B402" s="2"/>
      <c r="C402" s="3"/>
      <c r="D402" s="4"/>
      <c r="E402" s="56"/>
      <c r="F402" s="57"/>
    </row>
    <row r="403" spans="1:6" ht="12.75">
      <c r="A403" s="1"/>
      <c r="B403" s="2"/>
      <c r="C403" s="3"/>
      <c r="D403" s="4"/>
      <c r="E403" s="56"/>
      <c r="F403" s="57"/>
    </row>
    <row r="404" spans="1:6" ht="12.75">
      <c r="A404" s="107"/>
      <c r="B404" s="107"/>
      <c r="C404" s="107"/>
      <c r="D404" s="107"/>
      <c r="E404" s="107"/>
      <c r="F404" s="107"/>
    </row>
    <row r="405" spans="1:6" ht="12.75">
      <c r="A405" s="107"/>
      <c r="B405" s="107"/>
      <c r="C405" s="107"/>
      <c r="D405" s="107"/>
      <c r="E405" s="107"/>
      <c r="F405" s="107"/>
    </row>
    <row r="406" spans="1:6" ht="12.75">
      <c r="A406" s="107"/>
      <c r="B406" s="107"/>
      <c r="C406" s="107"/>
      <c r="D406" s="107"/>
      <c r="E406" s="107"/>
      <c r="F406" s="107"/>
    </row>
    <row r="407" spans="1:6" ht="12.75">
      <c r="A407" s="107"/>
      <c r="B407" s="107"/>
      <c r="C407" s="107"/>
      <c r="D407" s="107"/>
      <c r="E407" s="107"/>
      <c r="F407" s="107"/>
    </row>
    <row r="408" spans="1:6" ht="12.75">
      <c r="A408" s="107"/>
      <c r="B408" s="107"/>
      <c r="C408" s="107"/>
      <c r="D408" s="107"/>
      <c r="E408" s="107"/>
      <c r="F408" s="107"/>
    </row>
    <row r="409" spans="1:6" ht="12.75">
      <c r="A409" s="107"/>
      <c r="B409" s="107"/>
      <c r="C409" s="107"/>
      <c r="D409" s="107"/>
      <c r="E409" s="107"/>
      <c r="F409" s="107"/>
    </row>
    <row r="410" spans="1:6" ht="12.75">
      <c r="A410" s="107"/>
      <c r="B410" s="107"/>
      <c r="C410" s="107"/>
      <c r="D410" s="107"/>
      <c r="E410" s="107"/>
      <c r="F410" s="107"/>
    </row>
    <row r="411" spans="1:6" ht="12.75">
      <c r="A411" s="107"/>
      <c r="B411" s="107"/>
      <c r="C411" s="107"/>
      <c r="D411" s="107"/>
      <c r="E411" s="107"/>
      <c r="F411" s="107"/>
    </row>
    <row r="412" spans="1:6" ht="12.75">
      <c r="A412" s="107"/>
      <c r="B412" s="107"/>
      <c r="C412" s="107"/>
      <c r="D412" s="107"/>
      <c r="E412" s="107"/>
      <c r="F412" s="107"/>
    </row>
    <row r="413" spans="1:6" ht="12.75">
      <c r="A413" s="107"/>
      <c r="B413" s="107"/>
      <c r="C413" s="107"/>
      <c r="D413" s="107"/>
      <c r="E413" s="107"/>
      <c r="F413" s="107"/>
    </row>
    <row r="414" spans="1:6" ht="12.75">
      <c r="A414" s="107"/>
      <c r="B414" s="107"/>
      <c r="C414" s="107"/>
      <c r="D414" s="107"/>
      <c r="E414" s="107"/>
      <c r="F414" s="107"/>
    </row>
    <row r="415" spans="1:6" ht="12.75">
      <c r="A415" s="107"/>
      <c r="B415" s="107"/>
      <c r="C415" s="107"/>
      <c r="D415" s="107"/>
      <c r="E415" s="107"/>
      <c r="F415" s="107"/>
    </row>
    <row r="416" spans="1:6" ht="12.75">
      <c r="A416" s="107"/>
      <c r="B416" s="107"/>
      <c r="C416" s="107"/>
      <c r="D416" s="107"/>
      <c r="E416" s="107"/>
      <c r="F416" s="107"/>
    </row>
    <row r="417" spans="1:6" ht="12.75">
      <c r="A417" s="107"/>
      <c r="B417" s="107"/>
      <c r="C417" s="107"/>
      <c r="D417" s="107"/>
      <c r="E417" s="107"/>
      <c r="F417" s="107"/>
    </row>
    <row r="418" spans="1:6" ht="12.75">
      <c r="A418" s="107"/>
      <c r="B418" s="107"/>
      <c r="C418" s="107"/>
      <c r="D418" s="107"/>
      <c r="E418" s="107"/>
      <c r="F418" s="107"/>
    </row>
    <row r="419" spans="1:6" ht="12.75">
      <c r="A419" s="107"/>
      <c r="B419" s="107"/>
      <c r="C419" s="107"/>
      <c r="D419" s="107"/>
      <c r="E419" s="107"/>
      <c r="F419" s="107"/>
    </row>
    <row r="420" spans="1:6" ht="12.75">
      <c r="A420" s="107"/>
      <c r="B420" s="107"/>
      <c r="C420" s="107"/>
      <c r="D420" s="107"/>
      <c r="E420" s="107"/>
      <c r="F420" s="107"/>
    </row>
    <row r="421" spans="1:6" ht="12.75">
      <c r="A421" s="107"/>
      <c r="B421" s="107"/>
      <c r="C421" s="107"/>
      <c r="D421" s="107"/>
      <c r="E421" s="107"/>
      <c r="F421" s="107"/>
    </row>
    <row r="422" spans="1:6" ht="12.75">
      <c r="A422" s="107"/>
      <c r="B422" s="107"/>
      <c r="C422" s="107"/>
      <c r="D422" s="107"/>
      <c r="E422" s="107"/>
      <c r="F422" s="107"/>
    </row>
    <row r="423" spans="1:6" ht="12.75">
      <c r="A423" s="107"/>
      <c r="B423" s="107"/>
      <c r="C423" s="107"/>
      <c r="D423" s="107"/>
      <c r="E423" s="107"/>
      <c r="F423" s="107"/>
    </row>
    <row r="424" spans="1:6" ht="12.75">
      <c r="A424" s="107"/>
      <c r="B424" s="107"/>
      <c r="C424" s="107"/>
      <c r="D424" s="107"/>
      <c r="E424" s="107"/>
      <c r="F424" s="107"/>
    </row>
    <row r="425" spans="1:6" ht="12.75">
      <c r="A425" s="107"/>
      <c r="B425" s="107"/>
      <c r="C425" s="107"/>
      <c r="D425" s="107"/>
      <c r="E425" s="107"/>
      <c r="F425" s="107"/>
    </row>
    <row r="426" spans="1:6" ht="12.75">
      <c r="A426" s="107"/>
      <c r="B426" s="107"/>
      <c r="C426" s="107"/>
      <c r="D426" s="107"/>
      <c r="E426" s="107"/>
      <c r="F426" s="107"/>
    </row>
    <row r="427" spans="1:6" ht="12.75">
      <c r="A427" s="107"/>
      <c r="B427" s="107"/>
      <c r="C427" s="107"/>
      <c r="D427" s="107"/>
      <c r="E427" s="107"/>
      <c r="F427" s="107"/>
    </row>
    <row r="428" spans="1:6" ht="12.75">
      <c r="A428" s="107"/>
      <c r="B428" s="107"/>
      <c r="C428" s="107"/>
      <c r="D428" s="107"/>
      <c r="E428" s="107"/>
      <c r="F428" s="107"/>
    </row>
    <row r="429" spans="1:6" ht="12.75">
      <c r="A429" s="107"/>
      <c r="B429" s="107"/>
      <c r="C429" s="107"/>
      <c r="D429" s="107"/>
      <c r="E429" s="107"/>
      <c r="F429" s="107"/>
    </row>
    <row r="430" spans="1:6" ht="12.75">
      <c r="A430" s="107"/>
      <c r="B430" s="107"/>
      <c r="C430" s="107"/>
      <c r="D430" s="107"/>
      <c r="E430" s="107"/>
      <c r="F430" s="107"/>
    </row>
    <row r="431" spans="1:6" ht="12.75">
      <c r="A431" s="107"/>
      <c r="B431" s="107"/>
      <c r="C431" s="107"/>
      <c r="D431" s="107"/>
      <c r="E431" s="107"/>
      <c r="F431" s="107"/>
    </row>
    <row r="432" spans="1:6" ht="12.75">
      <c r="A432" s="107"/>
      <c r="B432" s="107"/>
      <c r="C432" s="107"/>
      <c r="D432" s="107"/>
      <c r="E432" s="107"/>
      <c r="F432" s="107"/>
    </row>
    <row r="433" spans="1:6" ht="12.75">
      <c r="A433" s="107"/>
      <c r="B433" s="107"/>
      <c r="C433" s="107"/>
      <c r="D433" s="107"/>
      <c r="E433" s="107"/>
      <c r="F433" s="107"/>
    </row>
    <row r="434" spans="1:6" ht="12.75">
      <c r="A434" s="107"/>
      <c r="B434" s="107"/>
      <c r="C434" s="107"/>
      <c r="D434" s="107"/>
      <c r="E434" s="107"/>
      <c r="F434" s="107"/>
    </row>
    <row r="435" spans="1:6" ht="12.75">
      <c r="A435" s="107"/>
      <c r="B435" s="107"/>
      <c r="C435" s="107"/>
      <c r="D435" s="107"/>
      <c r="E435" s="107"/>
      <c r="F435" s="107"/>
    </row>
    <row r="436" spans="1:6" ht="12.75">
      <c r="A436" s="107"/>
      <c r="B436" s="107"/>
      <c r="C436" s="107"/>
      <c r="D436" s="107"/>
      <c r="E436" s="107"/>
      <c r="F436" s="107"/>
    </row>
    <row r="437" spans="1:6" ht="12.75">
      <c r="A437" s="107"/>
      <c r="B437" s="107"/>
      <c r="C437" s="107"/>
      <c r="D437" s="107"/>
      <c r="E437" s="107"/>
      <c r="F437" s="107"/>
    </row>
    <row r="438" spans="1:6" ht="12.75">
      <c r="A438" s="107"/>
      <c r="B438" s="107"/>
      <c r="C438" s="107"/>
      <c r="D438" s="107"/>
      <c r="E438" s="107"/>
      <c r="F438" s="107"/>
    </row>
    <row r="439" spans="1:6" ht="12.75">
      <c r="A439" s="107"/>
      <c r="B439" s="107"/>
      <c r="C439" s="107"/>
      <c r="D439" s="107"/>
      <c r="E439" s="107"/>
      <c r="F439" s="107"/>
    </row>
    <row r="440" spans="1:6" ht="12.75">
      <c r="A440" s="107"/>
      <c r="B440" s="107"/>
      <c r="C440" s="107"/>
      <c r="D440" s="107"/>
      <c r="E440" s="107"/>
      <c r="F440" s="107"/>
    </row>
  </sheetData>
  <sheetProtection/>
  <printOptions/>
  <pageMargins left="0.75" right="0.75" top="1" bottom="1" header="0" footer="0"/>
  <pageSetup horizontalDpi="300" verticalDpi="300" orientation="portrait" paperSize="9" r:id="rId1"/>
  <ignoredErrors>
    <ignoredError sqref="B8:F10 B390:F404 B11:C389" numberStoredAsText="1"/>
    <ignoredError sqref="D11:F389" numberStoredAsText="1" unlockedFormula="1"/>
  </ignoredErrors>
</worksheet>
</file>

<file path=xl/worksheets/sheet6.xml><?xml version="1.0" encoding="utf-8"?>
<worksheet xmlns="http://schemas.openxmlformats.org/spreadsheetml/2006/main" xmlns:r="http://schemas.openxmlformats.org/officeDocument/2006/relationships">
  <dimension ref="A1:K410"/>
  <sheetViews>
    <sheetView zoomScalePageLayoutView="0" workbookViewId="0" topLeftCell="A346">
      <selection activeCell="D356" sqref="D356"/>
    </sheetView>
  </sheetViews>
  <sheetFormatPr defaultColWidth="11.421875" defaultRowHeight="12.75"/>
  <cols>
    <col min="1" max="1" width="22.57421875" style="0" customWidth="1"/>
    <col min="2" max="3" width="13.28125" style="0" customWidth="1"/>
    <col min="4" max="5" width="13.7109375" style="0" customWidth="1"/>
    <col min="6" max="6" width="13.28125" style="0" customWidth="1"/>
    <col min="7" max="7" width="12.7109375" style="107" customWidth="1"/>
    <col min="8" max="11" width="11.421875" style="107" customWidth="1"/>
  </cols>
  <sheetData>
    <row r="1" spans="1:6" s="5" customFormat="1" ht="11.25">
      <c r="A1" s="1"/>
      <c r="B1" s="2"/>
      <c r="C1" s="3"/>
      <c r="D1" s="4"/>
      <c r="E1" s="56"/>
      <c r="F1" s="57"/>
    </row>
    <row r="2" spans="1:6" s="5" customFormat="1" ht="12.75">
      <c r="A2" s="11" t="s">
        <v>75</v>
      </c>
      <c r="B2" s="2"/>
      <c r="C2" s="3"/>
      <c r="D2" s="4"/>
      <c r="E2" s="56"/>
      <c r="F2" s="57"/>
    </row>
    <row r="3" spans="1:6" s="5" customFormat="1" ht="11.25">
      <c r="A3" s="1" t="s">
        <v>80</v>
      </c>
      <c r="B3" s="2"/>
      <c r="C3" s="3"/>
      <c r="D3" s="4"/>
      <c r="E3" s="56"/>
      <c r="F3" s="57"/>
    </row>
    <row r="4" spans="1:6" s="5" customFormat="1" ht="11.25">
      <c r="A4" s="1"/>
      <c r="B4" s="2"/>
      <c r="C4" s="3"/>
      <c r="D4" s="4"/>
      <c r="E4" s="56"/>
      <c r="F4" s="57"/>
    </row>
    <row r="5" spans="1:6" s="5" customFormat="1" ht="11.25">
      <c r="A5" s="1" t="s">
        <v>57</v>
      </c>
      <c r="B5" s="2"/>
      <c r="C5" s="3"/>
      <c r="D5" s="4"/>
      <c r="E5" s="56"/>
      <c r="F5" s="57"/>
    </row>
    <row r="6" spans="1:6" s="5" customFormat="1" ht="11.25">
      <c r="A6" s="113" t="s">
        <v>7</v>
      </c>
      <c r="B6" s="114" t="s">
        <v>51</v>
      </c>
      <c r="C6" s="115" t="s">
        <v>3</v>
      </c>
      <c r="D6" s="63" t="s">
        <v>11</v>
      </c>
      <c r="E6" s="116" t="s">
        <v>13</v>
      </c>
      <c r="F6" s="64" t="s">
        <v>15</v>
      </c>
    </row>
    <row r="7" spans="1:6" s="5" customFormat="1" ht="11.25">
      <c r="A7" s="117"/>
      <c r="B7" s="118" t="s">
        <v>9</v>
      </c>
      <c r="C7" s="119" t="s">
        <v>50</v>
      </c>
      <c r="D7" s="120" t="s">
        <v>52</v>
      </c>
      <c r="E7" s="121" t="s">
        <v>52</v>
      </c>
      <c r="F7" s="122" t="s">
        <v>16</v>
      </c>
    </row>
    <row r="8" spans="1:6" s="5" customFormat="1" ht="11.25">
      <c r="A8" s="41"/>
      <c r="B8" s="123" t="s">
        <v>4</v>
      </c>
      <c r="C8" s="123" t="s">
        <v>5</v>
      </c>
      <c r="D8" s="124" t="s">
        <v>6</v>
      </c>
      <c r="E8" s="125" t="s">
        <v>17</v>
      </c>
      <c r="F8" s="125" t="s">
        <v>18</v>
      </c>
    </row>
    <row r="9" spans="1:6" s="5" customFormat="1" ht="11.25">
      <c r="A9" s="7"/>
      <c r="B9" s="33"/>
      <c r="C9" s="33"/>
      <c r="D9" s="96"/>
      <c r="E9" s="35"/>
      <c r="F9" s="196"/>
    </row>
    <row r="10" spans="1:6" s="5" customFormat="1" ht="11.25">
      <c r="A10" s="9" t="s">
        <v>19</v>
      </c>
      <c r="B10" s="52"/>
      <c r="C10" s="23"/>
      <c r="D10" s="97"/>
      <c r="E10" s="58"/>
      <c r="F10" s="133"/>
    </row>
    <row r="11" spans="1:6" s="5" customFormat="1" ht="11.25">
      <c r="A11" s="7" t="s">
        <v>20</v>
      </c>
      <c r="B11" s="128">
        <v>1602</v>
      </c>
      <c r="C11" s="140">
        <v>916244099</v>
      </c>
      <c r="D11" s="127">
        <f aca="true" t="shared" si="0" ref="D11:D22">C11/B11</f>
        <v>571937.6398252185</v>
      </c>
      <c r="E11" s="141">
        <v>53</v>
      </c>
      <c r="F11" s="130">
        <v>1.7249288680439294</v>
      </c>
    </row>
    <row r="12" spans="1:6" s="5" customFormat="1" ht="11.25">
      <c r="A12" s="7" t="s">
        <v>21</v>
      </c>
      <c r="B12" s="128">
        <v>1051</v>
      </c>
      <c r="C12" s="128">
        <v>628385200</v>
      </c>
      <c r="D12" s="127">
        <f t="shared" si="0"/>
        <v>597892.6736441484</v>
      </c>
      <c r="E12" s="141">
        <v>53</v>
      </c>
      <c r="F12" s="130">
        <v>1.7118505801377881</v>
      </c>
    </row>
    <row r="13" spans="1:6" s="5" customFormat="1" ht="11.25">
      <c r="A13" s="7" t="s">
        <v>22</v>
      </c>
      <c r="B13" s="139">
        <v>593</v>
      </c>
      <c r="C13" s="128">
        <v>350599792</v>
      </c>
      <c r="D13" s="127">
        <f t="shared" si="0"/>
        <v>591230.6779089376</v>
      </c>
      <c r="E13" s="141">
        <v>50</v>
      </c>
      <c r="F13" s="130">
        <v>1.7346973632260454</v>
      </c>
    </row>
    <row r="14" spans="1:6" s="5" customFormat="1" ht="11.25">
      <c r="A14" s="7" t="s">
        <v>23</v>
      </c>
      <c r="B14" s="128">
        <v>709</v>
      </c>
      <c r="C14" s="188">
        <v>411923753</v>
      </c>
      <c r="D14" s="127">
        <f t="shared" si="0"/>
        <v>580992.5994358251</v>
      </c>
      <c r="E14" s="141">
        <v>51</v>
      </c>
      <c r="F14" s="198">
        <v>1.739101152489257</v>
      </c>
    </row>
    <row r="15" spans="1:6" s="5" customFormat="1" ht="11.25">
      <c r="A15" s="7" t="s">
        <v>24</v>
      </c>
      <c r="B15" s="128">
        <v>511</v>
      </c>
      <c r="C15" s="188">
        <v>308647504</v>
      </c>
      <c r="D15" s="127">
        <f t="shared" si="0"/>
        <v>604006.8571428572</v>
      </c>
      <c r="E15" s="141">
        <v>50</v>
      </c>
      <c r="F15" s="130">
        <v>1.7357559125441688</v>
      </c>
    </row>
    <row r="16" spans="1:6" s="5" customFormat="1" ht="11.25">
      <c r="A16" s="7" t="s">
        <v>25</v>
      </c>
      <c r="B16" s="128">
        <v>446</v>
      </c>
      <c r="C16" s="188">
        <v>224903803</v>
      </c>
      <c r="D16" s="99">
        <f t="shared" si="0"/>
        <v>504268.61659192824</v>
      </c>
      <c r="E16" s="141">
        <v>49</v>
      </c>
      <c r="F16" s="130">
        <v>1.9366540464858213</v>
      </c>
    </row>
    <row r="17" spans="1:6" s="5" customFormat="1" ht="11.25">
      <c r="A17" s="7" t="s">
        <v>26</v>
      </c>
      <c r="B17" s="80">
        <v>378</v>
      </c>
      <c r="C17" s="80">
        <v>205720530</v>
      </c>
      <c r="D17" s="99">
        <f t="shared" si="0"/>
        <v>544234.2063492064</v>
      </c>
      <c r="E17" s="82">
        <v>49</v>
      </c>
      <c r="F17" s="83">
        <v>1.8994199628009902</v>
      </c>
    </row>
    <row r="18" spans="1:6" s="5" customFormat="1" ht="11.25">
      <c r="A18" s="7" t="s">
        <v>27</v>
      </c>
      <c r="B18" s="80">
        <v>2895</v>
      </c>
      <c r="C18" s="80">
        <v>1583886658</v>
      </c>
      <c r="D18" s="99">
        <f t="shared" si="0"/>
        <v>547111.1081174439</v>
      </c>
      <c r="E18" s="82">
        <v>55</v>
      </c>
      <c r="F18" s="83">
        <v>1.9643052808327905</v>
      </c>
    </row>
    <row r="19" spans="1:6" s="5" customFormat="1" ht="11.25">
      <c r="A19" s="7" t="s">
        <v>28</v>
      </c>
      <c r="B19" s="139">
        <v>1683</v>
      </c>
      <c r="C19" s="140">
        <v>920046821</v>
      </c>
      <c r="D19" s="99">
        <f t="shared" si="0"/>
        <v>546670.7195484254</v>
      </c>
      <c r="E19" s="146">
        <v>53</v>
      </c>
      <c r="F19" s="186">
        <v>1.9715546435109088</v>
      </c>
    </row>
    <row r="20" spans="1:6" s="5" customFormat="1" ht="11.25">
      <c r="A20" s="7" t="s">
        <v>29</v>
      </c>
      <c r="B20" s="139">
        <v>892</v>
      </c>
      <c r="C20" s="140">
        <v>522067287</v>
      </c>
      <c r="D20" s="99">
        <f t="shared" si="0"/>
        <v>585277.2275784754</v>
      </c>
      <c r="E20" s="82">
        <v>51</v>
      </c>
      <c r="F20" s="83">
        <v>1.949694372173907</v>
      </c>
    </row>
    <row r="21" spans="1:6" s="5" customFormat="1" ht="11.25">
      <c r="A21" s="7" t="s">
        <v>30</v>
      </c>
      <c r="B21" s="139">
        <v>804</v>
      </c>
      <c r="C21" s="188">
        <v>448480696</v>
      </c>
      <c r="D21" s="99">
        <f t="shared" si="0"/>
        <v>557811.8109452736</v>
      </c>
      <c r="E21" s="141">
        <v>50</v>
      </c>
      <c r="F21" s="130">
        <v>1.977061599168585</v>
      </c>
    </row>
    <row r="22" spans="1:6" s="5" customFormat="1" ht="11.25">
      <c r="A22" s="7" t="s">
        <v>31</v>
      </c>
      <c r="B22" s="128">
        <v>639</v>
      </c>
      <c r="C22" s="140">
        <v>315575528</v>
      </c>
      <c r="D22" s="99">
        <f t="shared" si="0"/>
        <v>493858.41627543035</v>
      </c>
      <c r="E22" s="141">
        <v>49</v>
      </c>
      <c r="F22" s="197">
        <v>1.9870614170690701</v>
      </c>
    </row>
    <row r="23" spans="1:6" s="5" customFormat="1" ht="11.25">
      <c r="A23" s="7"/>
      <c r="B23" s="80"/>
      <c r="C23" s="80"/>
      <c r="D23" s="99"/>
      <c r="E23" s="82"/>
      <c r="F23" s="85"/>
    </row>
    <row r="24" spans="1:6" s="50" customFormat="1" ht="11.25">
      <c r="A24" s="29" t="s">
        <v>0</v>
      </c>
      <c r="B24" s="86">
        <f>SUM(B11:B23)</f>
        <v>12203</v>
      </c>
      <c r="C24" s="86">
        <f>SUM(C11:C23)</f>
        <v>6836481671</v>
      </c>
      <c r="D24" s="100">
        <f>C24/B24</f>
        <v>560229.5887076948</v>
      </c>
      <c r="E24" s="88">
        <f>(($C11*E11)+($C12*E12)+($C13*E13)+($C14*E14)+($C15*E15)+($C16*E16)+($C17*E17)+($C18*E18)+($C19*E19)+($C20*E20)+($C21*E21)+($C22*E22))/$C24</f>
        <v>52.2674313448035</v>
      </c>
      <c r="F24" s="89">
        <f>(($C11*F11)+($C12*F12)+($C13*F13)+($C14*F14)+($C15*F15)+($C16*F16)+($C17*F17)+($C18*F18)+($C19*F19)+($C20*F20)+($C21*F21)+($C22*F22))/$C24</f>
        <v>1.872240728422484</v>
      </c>
    </row>
    <row r="25" spans="1:6" s="5" customFormat="1" ht="11.25">
      <c r="A25" s="7"/>
      <c r="B25" s="33"/>
      <c r="C25" s="33"/>
      <c r="D25" s="96"/>
      <c r="E25" s="35"/>
      <c r="F25" s="35"/>
    </row>
    <row r="26" spans="1:6" s="5" customFormat="1" ht="11.25">
      <c r="A26" s="9" t="s">
        <v>53</v>
      </c>
      <c r="B26" s="18"/>
      <c r="C26" s="23"/>
      <c r="D26" s="97"/>
      <c r="E26" s="58"/>
      <c r="F26" s="14"/>
    </row>
    <row r="27" spans="1:6" s="5" customFormat="1" ht="11.25">
      <c r="A27" s="7" t="s">
        <v>20</v>
      </c>
      <c r="B27" s="209">
        <v>0</v>
      </c>
      <c r="C27" s="209">
        <v>0</v>
      </c>
      <c r="D27" s="209">
        <v>0</v>
      </c>
      <c r="E27" s="157">
        <v>0</v>
      </c>
      <c r="F27" s="130">
        <v>0</v>
      </c>
    </row>
    <row r="28" spans="1:6" s="5" customFormat="1" ht="11.25">
      <c r="A28" s="7" t="s">
        <v>21</v>
      </c>
      <c r="B28" s="209">
        <v>0</v>
      </c>
      <c r="C28" s="209">
        <v>0</v>
      </c>
      <c r="D28" s="209">
        <v>0</v>
      </c>
      <c r="E28" s="157">
        <v>0</v>
      </c>
      <c r="F28" s="130">
        <v>0</v>
      </c>
    </row>
    <row r="29" spans="1:6" s="5" customFormat="1" ht="11.25">
      <c r="A29" s="7" t="s">
        <v>22</v>
      </c>
      <c r="B29" s="209">
        <v>0</v>
      </c>
      <c r="C29" s="209">
        <v>0</v>
      </c>
      <c r="D29" s="209">
        <v>0</v>
      </c>
      <c r="E29" s="157">
        <v>0</v>
      </c>
      <c r="F29" s="130">
        <v>0</v>
      </c>
    </row>
    <row r="30" spans="1:6" s="5" customFormat="1" ht="11.25">
      <c r="A30" s="7" t="s">
        <v>23</v>
      </c>
      <c r="B30" s="209">
        <v>0</v>
      </c>
      <c r="C30" s="209">
        <v>0</v>
      </c>
      <c r="D30" s="209">
        <v>0</v>
      </c>
      <c r="E30" s="210">
        <v>0</v>
      </c>
      <c r="F30" s="184">
        <v>0</v>
      </c>
    </row>
    <row r="31" spans="1:6" s="5" customFormat="1" ht="11.25">
      <c r="A31" s="7" t="s">
        <v>24</v>
      </c>
      <c r="B31" s="128">
        <v>0</v>
      </c>
      <c r="C31" s="128">
        <v>0</v>
      </c>
      <c r="D31" s="128">
        <v>0</v>
      </c>
      <c r="E31" s="217">
        <v>0</v>
      </c>
      <c r="F31" s="184">
        <v>0</v>
      </c>
    </row>
    <row r="32" spans="1:6" s="5" customFormat="1" ht="11.25">
      <c r="A32" s="7" t="s">
        <v>25</v>
      </c>
      <c r="B32" s="128">
        <v>0</v>
      </c>
      <c r="C32" s="128">
        <v>0</v>
      </c>
      <c r="D32" s="128">
        <v>0</v>
      </c>
      <c r="E32" s="217">
        <v>0</v>
      </c>
      <c r="F32" s="184">
        <v>0</v>
      </c>
    </row>
    <row r="33" spans="1:6" s="5" customFormat="1" ht="11.25">
      <c r="A33" s="7" t="s">
        <v>26</v>
      </c>
      <c r="B33" s="128">
        <v>0</v>
      </c>
      <c r="C33" s="128">
        <v>0</v>
      </c>
      <c r="D33" s="128">
        <v>0</v>
      </c>
      <c r="E33" s="217">
        <v>0</v>
      </c>
      <c r="F33" s="184">
        <v>0</v>
      </c>
    </row>
    <row r="34" spans="1:6" s="5" customFormat="1" ht="11.25">
      <c r="A34" s="7" t="s">
        <v>27</v>
      </c>
      <c r="B34" s="209">
        <v>0</v>
      </c>
      <c r="C34" s="209">
        <v>0</v>
      </c>
      <c r="D34" s="209">
        <v>0</v>
      </c>
      <c r="E34" s="210">
        <v>0</v>
      </c>
      <c r="F34" s="130">
        <v>0</v>
      </c>
    </row>
    <row r="35" spans="1:6" s="5" customFormat="1" ht="11.25">
      <c r="A35" s="7" t="s">
        <v>28</v>
      </c>
      <c r="B35" s="209">
        <v>0</v>
      </c>
      <c r="C35" s="209">
        <v>0</v>
      </c>
      <c r="D35" s="209">
        <v>0</v>
      </c>
      <c r="E35" s="210">
        <v>0</v>
      </c>
      <c r="F35" s="130">
        <v>0</v>
      </c>
    </row>
    <row r="36" spans="1:6" s="5" customFormat="1" ht="11.25">
      <c r="A36" s="7" t="s">
        <v>29</v>
      </c>
      <c r="B36" s="209">
        <v>0</v>
      </c>
      <c r="C36" s="209">
        <v>0</v>
      </c>
      <c r="D36" s="209">
        <v>0</v>
      </c>
      <c r="E36" s="210">
        <v>0</v>
      </c>
      <c r="F36" s="184">
        <v>0</v>
      </c>
    </row>
    <row r="37" spans="1:6" s="5" customFormat="1" ht="11.25">
      <c r="A37" s="7" t="s">
        <v>30</v>
      </c>
      <c r="B37" s="209">
        <v>0</v>
      </c>
      <c r="C37" s="209">
        <v>0</v>
      </c>
      <c r="D37" s="209">
        <v>0</v>
      </c>
      <c r="E37" s="210">
        <v>0</v>
      </c>
      <c r="F37" s="130">
        <v>0</v>
      </c>
    </row>
    <row r="38" spans="1:6" s="5" customFormat="1" ht="11.25">
      <c r="A38" s="7" t="s">
        <v>31</v>
      </c>
      <c r="B38" s="209">
        <v>0</v>
      </c>
      <c r="C38" s="209">
        <v>0</v>
      </c>
      <c r="D38" s="209">
        <v>0</v>
      </c>
      <c r="E38" s="210">
        <v>0</v>
      </c>
      <c r="F38" s="130">
        <v>0</v>
      </c>
    </row>
    <row r="39" spans="1:6" s="5" customFormat="1" ht="11.25">
      <c r="A39" s="7"/>
      <c r="B39" s="80"/>
      <c r="C39" s="80"/>
      <c r="D39" s="99"/>
      <c r="E39" s="82"/>
      <c r="F39" s="85"/>
    </row>
    <row r="40" spans="1:6" s="50" customFormat="1" ht="11.25">
      <c r="A40" s="29" t="s">
        <v>0</v>
      </c>
      <c r="B40" s="86">
        <f>SUM(B27:B39)</f>
        <v>0</v>
      </c>
      <c r="C40" s="86">
        <f>SUM(C27:C39)</f>
        <v>0</v>
      </c>
      <c r="D40" s="215">
        <v>0</v>
      </c>
      <c r="E40" s="88">
        <v>0</v>
      </c>
      <c r="F40" s="89">
        <v>0</v>
      </c>
    </row>
    <row r="41" spans="1:6" s="5" customFormat="1" ht="11.25">
      <c r="A41" s="32"/>
      <c r="B41" s="90"/>
      <c r="C41" s="90"/>
      <c r="D41" s="101"/>
      <c r="E41" s="91"/>
      <c r="F41" s="92"/>
    </row>
    <row r="42" spans="1:6" s="5" customFormat="1" ht="11.25">
      <c r="A42" s="9" t="s">
        <v>32</v>
      </c>
      <c r="B42" s="80"/>
      <c r="C42" s="80"/>
      <c r="D42" s="102"/>
      <c r="E42" s="82"/>
      <c r="F42" s="83"/>
    </row>
    <row r="43" spans="1:6" s="5" customFormat="1" ht="11.25">
      <c r="A43" s="7" t="s">
        <v>20</v>
      </c>
      <c r="B43" s="181">
        <v>1341</v>
      </c>
      <c r="C43" s="144">
        <v>815645811</v>
      </c>
      <c r="D43" s="98">
        <f aca="true" t="shared" si="1" ref="D43:D54">C43/B43</f>
        <v>608236.995525727</v>
      </c>
      <c r="E43" s="146">
        <v>43</v>
      </c>
      <c r="F43" s="174">
        <v>2.018248515555731</v>
      </c>
    </row>
    <row r="44" spans="1:6" s="5" customFormat="1" ht="11.25">
      <c r="A44" s="7" t="s">
        <v>21</v>
      </c>
      <c r="B44" s="128">
        <v>1030</v>
      </c>
      <c r="C44" s="188">
        <v>707083968</v>
      </c>
      <c r="D44" s="127">
        <f t="shared" si="1"/>
        <v>686489.2893203883</v>
      </c>
      <c r="E44" s="183">
        <v>39</v>
      </c>
      <c r="F44" s="130">
        <v>1.8694857008976902</v>
      </c>
    </row>
    <row r="45" spans="1:6" s="5" customFormat="1" ht="11.25">
      <c r="A45" s="7" t="s">
        <v>22</v>
      </c>
      <c r="B45" s="208">
        <v>1635</v>
      </c>
      <c r="C45" s="208">
        <v>1069143058</v>
      </c>
      <c r="D45" s="127">
        <f t="shared" si="1"/>
        <v>653910.1272171254</v>
      </c>
      <c r="E45" s="146">
        <v>40</v>
      </c>
      <c r="F45" s="186">
        <v>2.0708917473324697</v>
      </c>
    </row>
    <row r="46" spans="1:6" s="5" customFormat="1" ht="11.25">
      <c r="A46" s="7" t="s">
        <v>23</v>
      </c>
      <c r="B46" s="128">
        <v>1026</v>
      </c>
      <c r="C46" s="188">
        <v>633210652</v>
      </c>
      <c r="D46" s="127">
        <f t="shared" si="1"/>
        <v>617164.3781676413</v>
      </c>
      <c r="E46" s="141">
        <v>38</v>
      </c>
      <c r="F46" s="198">
        <v>2.065508306373216</v>
      </c>
    </row>
    <row r="47" spans="1:6" s="5" customFormat="1" ht="11.25">
      <c r="A47" s="7" t="s">
        <v>24</v>
      </c>
      <c r="B47" s="128">
        <v>1566</v>
      </c>
      <c r="C47" s="188">
        <v>906737908</v>
      </c>
      <c r="D47" s="99">
        <f t="shared" si="1"/>
        <v>579015.2669220945</v>
      </c>
      <c r="E47" s="141">
        <v>39</v>
      </c>
      <c r="F47" s="198">
        <v>2.1357766642199323</v>
      </c>
    </row>
    <row r="48" spans="1:6" s="5" customFormat="1" ht="11.25">
      <c r="A48" s="7" t="s">
        <v>25</v>
      </c>
      <c r="B48" s="128">
        <v>1782</v>
      </c>
      <c r="C48" s="128">
        <v>977635597</v>
      </c>
      <c r="D48" s="99">
        <f t="shared" si="1"/>
        <v>548617.0578002245</v>
      </c>
      <c r="E48" s="141">
        <v>42</v>
      </c>
      <c r="F48" s="198">
        <v>2.038640254657176</v>
      </c>
    </row>
    <row r="49" spans="1:6" s="5" customFormat="1" ht="11.25">
      <c r="A49" s="7" t="s">
        <v>26</v>
      </c>
      <c r="B49" s="128">
        <v>1280</v>
      </c>
      <c r="C49" s="128">
        <v>1035264444</v>
      </c>
      <c r="D49" s="99">
        <f t="shared" si="1"/>
        <v>808800.346875</v>
      </c>
      <c r="E49" s="141">
        <v>44</v>
      </c>
      <c r="F49" s="198">
        <v>2.0460331151776714</v>
      </c>
    </row>
    <row r="50" spans="1:6" s="5" customFormat="1" ht="11.25">
      <c r="A50" s="7" t="s">
        <v>27</v>
      </c>
      <c r="B50" s="80">
        <v>1442</v>
      </c>
      <c r="C50" s="80">
        <v>1307157608</v>
      </c>
      <c r="D50" s="99">
        <f t="shared" si="1"/>
        <v>906489.3259361997</v>
      </c>
      <c r="E50" s="82">
        <v>42</v>
      </c>
      <c r="F50" s="171">
        <v>1.9653688241457261</v>
      </c>
    </row>
    <row r="51" spans="1:6" s="5" customFormat="1" ht="11.25">
      <c r="A51" s="7" t="s">
        <v>28</v>
      </c>
      <c r="B51" s="81">
        <v>1937</v>
      </c>
      <c r="C51" s="138">
        <v>1786412942</v>
      </c>
      <c r="D51" s="99">
        <f t="shared" si="1"/>
        <v>922257.584925142</v>
      </c>
      <c r="E51" s="137">
        <v>46</v>
      </c>
      <c r="F51" s="172">
        <v>2.0003699370657606</v>
      </c>
    </row>
    <row r="52" spans="1:6" s="5" customFormat="1" ht="11.25">
      <c r="A52" s="7" t="s">
        <v>29</v>
      </c>
      <c r="B52" s="80">
        <v>1801</v>
      </c>
      <c r="C52" s="80">
        <v>1687050155</v>
      </c>
      <c r="D52" s="99">
        <f t="shared" si="1"/>
        <v>936729.6807329261</v>
      </c>
      <c r="E52" s="82">
        <v>41</v>
      </c>
      <c r="F52" s="171">
        <v>1.9607553702812113</v>
      </c>
    </row>
    <row r="53" spans="1:6" s="5" customFormat="1" ht="11.25">
      <c r="A53" s="7" t="s">
        <v>30</v>
      </c>
      <c r="B53" s="128">
        <v>1937</v>
      </c>
      <c r="C53" s="140">
        <v>1791584811</v>
      </c>
      <c r="D53" s="99">
        <f t="shared" si="1"/>
        <v>924927.6257098606</v>
      </c>
      <c r="E53" s="141">
        <v>41</v>
      </c>
      <c r="F53" s="130">
        <v>1.9533983465156761</v>
      </c>
    </row>
    <row r="54" spans="1:6" s="5" customFormat="1" ht="11.25">
      <c r="A54" s="7" t="s">
        <v>31</v>
      </c>
      <c r="B54" s="128">
        <v>1707</v>
      </c>
      <c r="C54" s="140">
        <v>1440547444</v>
      </c>
      <c r="D54" s="99">
        <f t="shared" si="1"/>
        <v>843905.942589338</v>
      </c>
      <c r="E54" s="141">
        <v>43</v>
      </c>
      <c r="F54" s="197">
        <v>2.008629293760352</v>
      </c>
    </row>
    <row r="55" spans="1:6" s="5" customFormat="1" ht="11.25">
      <c r="A55" s="7"/>
      <c r="B55" s="80" t="s">
        <v>65</v>
      </c>
      <c r="C55" s="80"/>
      <c r="D55" s="99"/>
      <c r="E55" s="82"/>
      <c r="F55" s="85"/>
    </row>
    <row r="56" spans="1:6" s="50" customFormat="1" ht="11.25">
      <c r="A56" s="29" t="s">
        <v>0</v>
      </c>
      <c r="B56" s="86">
        <f>SUM(B43:B55)</f>
        <v>18484</v>
      </c>
      <c r="C56" s="86">
        <f>SUM(C43:C55)</f>
        <v>14157474398</v>
      </c>
      <c r="D56" s="100">
        <f>C56/B56</f>
        <v>765931.31346029</v>
      </c>
      <c r="E56" s="88">
        <f>(($C43*E43)+($C44*E44)+($C45*E45)+($C46*E46)+($C47*E47)+($C48*E48)+($C49*E49)+($C50*E50)+($C51*E51)+($C52*E52)+($C53*E53)+($C54*E54))/$C56</f>
        <v>41.892717064901454</v>
      </c>
      <c r="F56" s="89">
        <f>(($C43*F43)+($C44*F44)+($C45*F45)+($C46*F46)+($C47*F47)+($C48*F48)+($C49*F49)+($C50*F50)+($C51*F51)+($C52*F52)+($C53*F53)+($C54*F54))/$C56</f>
        <v>2.0047003445218663</v>
      </c>
    </row>
    <row r="57" spans="1:6" s="5" customFormat="1" ht="11.25">
      <c r="A57" s="32"/>
      <c r="B57" s="90"/>
      <c r="C57" s="90"/>
      <c r="D57" s="101"/>
      <c r="E57" s="91"/>
      <c r="F57" s="92"/>
    </row>
    <row r="58" spans="1:6" s="5" customFormat="1" ht="11.25">
      <c r="A58" s="9" t="s">
        <v>79</v>
      </c>
      <c r="B58" s="80"/>
      <c r="C58" s="80"/>
      <c r="D58" s="102"/>
      <c r="E58" s="82"/>
      <c r="F58" s="83"/>
    </row>
    <row r="59" spans="1:6" s="5" customFormat="1" ht="11.25">
      <c r="A59" s="7" t="s">
        <v>20</v>
      </c>
      <c r="B59" s="80"/>
      <c r="C59" s="80"/>
      <c r="D59" s="102"/>
      <c r="E59" s="82"/>
      <c r="F59" s="83"/>
    </row>
    <row r="60" spans="1:6" s="5" customFormat="1" ht="11.25">
      <c r="A60" s="7" t="s">
        <v>21</v>
      </c>
      <c r="B60" s="80"/>
      <c r="C60" s="80"/>
      <c r="D60" s="102"/>
      <c r="E60" s="82"/>
      <c r="F60" s="83"/>
    </row>
    <row r="61" spans="1:6" s="5" customFormat="1" ht="11.25">
      <c r="A61" s="7" t="s">
        <v>22</v>
      </c>
      <c r="B61" s="80"/>
      <c r="C61" s="80"/>
      <c r="D61" s="102"/>
      <c r="E61" s="82"/>
      <c r="F61" s="83"/>
    </row>
    <row r="62" spans="1:6" s="5" customFormat="1" ht="11.25">
      <c r="A62" s="7" t="s">
        <v>23</v>
      </c>
      <c r="B62" s="80"/>
      <c r="C62" s="80"/>
      <c r="D62" s="102"/>
      <c r="E62" s="82"/>
      <c r="F62" s="83"/>
    </row>
    <row r="63" spans="1:6" s="5" customFormat="1" ht="11.25">
      <c r="A63" s="7" t="s">
        <v>24</v>
      </c>
      <c r="B63" s="80"/>
      <c r="C63" s="80"/>
      <c r="D63" s="102"/>
      <c r="E63" s="82"/>
      <c r="F63" s="83"/>
    </row>
    <row r="64" spans="1:6" s="5" customFormat="1" ht="11.25">
      <c r="A64" s="7" t="s">
        <v>25</v>
      </c>
      <c r="B64" s="80"/>
      <c r="C64" s="80"/>
      <c r="D64" s="102"/>
      <c r="E64" s="82"/>
      <c r="F64" s="83"/>
    </row>
    <row r="65" spans="1:6" s="5" customFormat="1" ht="11.25">
      <c r="A65" s="7" t="s">
        <v>26</v>
      </c>
      <c r="B65" s="80"/>
      <c r="C65" s="80"/>
      <c r="D65" s="102"/>
      <c r="E65" s="82"/>
      <c r="F65" s="83"/>
    </row>
    <row r="66" spans="1:6" s="5" customFormat="1" ht="11.25">
      <c r="A66" s="7" t="s">
        <v>27</v>
      </c>
      <c r="B66" s="80"/>
      <c r="C66" s="80"/>
      <c r="D66" s="102"/>
      <c r="E66" s="82"/>
      <c r="F66" s="83"/>
    </row>
    <row r="67" spans="1:6" s="5" customFormat="1" ht="11.25">
      <c r="A67" s="7" t="s">
        <v>28</v>
      </c>
      <c r="B67" s="80"/>
      <c r="C67" s="80"/>
      <c r="D67" s="102"/>
      <c r="E67" s="82"/>
      <c r="F67" s="83"/>
    </row>
    <row r="68" spans="1:6" s="5" customFormat="1" ht="11.25">
      <c r="A68" s="7" t="s">
        <v>29</v>
      </c>
      <c r="B68" s="80"/>
      <c r="C68" s="80"/>
      <c r="D68" s="102"/>
      <c r="E68" s="82"/>
      <c r="F68" s="83"/>
    </row>
    <row r="69" spans="1:6" s="5" customFormat="1" ht="11.25">
      <c r="A69" s="7" t="s">
        <v>30</v>
      </c>
      <c r="B69" s="80"/>
      <c r="C69" s="80"/>
      <c r="D69" s="102"/>
      <c r="E69" s="82"/>
      <c r="F69" s="83"/>
    </row>
    <row r="70" spans="1:6" s="5" customFormat="1" ht="11.25">
      <c r="A70" s="7" t="s">
        <v>31</v>
      </c>
      <c r="B70" s="80">
        <v>111</v>
      </c>
      <c r="C70" s="80">
        <v>89020934</v>
      </c>
      <c r="D70" s="99">
        <f>C70/B70</f>
        <v>801990.3963963964</v>
      </c>
      <c r="E70" s="82">
        <v>53</v>
      </c>
      <c r="F70" s="83">
        <v>2.2446835564542607</v>
      </c>
    </row>
    <row r="71" spans="1:6" s="5" customFormat="1" ht="11.25">
      <c r="A71" s="7"/>
      <c r="B71" s="80"/>
      <c r="C71" s="80"/>
      <c r="D71" s="102"/>
      <c r="E71" s="82"/>
      <c r="F71" s="83"/>
    </row>
    <row r="72" spans="1:6" s="50" customFormat="1" ht="11.25">
      <c r="A72" s="29" t="s">
        <v>0</v>
      </c>
      <c r="B72" s="86">
        <f>SUM(B57:B70)</f>
        <v>111</v>
      </c>
      <c r="C72" s="86">
        <f>SUM(C57:C70)</f>
        <v>89020934</v>
      </c>
      <c r="D72" s="100">
        <f>C72/B72</f>
        <v>801990.3963963964</v>
      </c>
      <c r="E72" s="88">
        <f>(($C58*E58)+($C59*E59)+($C60*E60)+($C61*E61)+($C62*E62)+($C63*E63)+($C64*E64)+($C66*E66)+($C67*E67)+($C68*E68)+($C69*E69)+($C70*E70))/$C72</f>
        <v>53</v>
      </c>
      <c r="F72" s="89">
        <f>(($C58*F58)+($C59*F59)+($C60*F60)+($C61*F61)+($C62*F62)+($C63*F63)+($C64*F64)+($C66*F66)+($C67*F67)+($C68*F68)+($C69*F69)+($C70*F70))/$C72</f>
        <v>2.2446835564542607</v>
      </c>
    </row>
    <row r="73" spans="1:6" s="50" customFormat="1" ht="11.25">
      <c r="A73" s="7"/>
      <c r="B73" s="80"/>
      <c r="C73" s="80"/>
      <c r="D73" s="102"/>
      <c r="E73" s="82"/>
      <c r="F73" s="83"/>
    </row>
    <row r="74" spans="1:6" s="50" customFormat="1" ht="11.25">
      <c r="A74" s="9" t="s">
        <v>68</v>
      </c>
      <c r="B74" s="80"/>
      <c r="C74" s="80"/>
      <c r="D74" s="102"/>
      <c r="E74" s="82"/>
      <c r="F74" s="83"/>
    </row>
    <row r="75" spans="1:6" s="50" customFormat="1" ht="11.25">
      <c r="A75" s="7" t="s">
        <v>20</v>
      </c>
      <c r="B75" s="139">
        <v>18</v>
      </c>
      <c r="C75" s="128">
        <v>10272426</v>
      </c>
      <c r="D75" s="128">
        <f>C75/B75</f>
        <v>570690.3333333334</v>
      </c>
      <c r="E75" s="141">
        <v>33</v>
      </c>
      <c r="F75" s="197">
        <v>1.8324565443450263</v>
      </c>
    </row>
    <row r="76" spans="1:6" s="50" customFormat="1" ht="11.25">
      <c r="A76" s="7" t="s">
        <v>21</v>
      </c>
      <c r="B76" s="128">
        <v>7</v>
      </c>
      <c r="C76" s="188">
        <v>4130417</v>
      </c>
      <c r="D76" s="128">
        <f aca="true" t="shared" si="2" ref="D76:D83">C76/B76</f>
        <v>590059.5714285715</v>
      </c>
      <c r="E76" s="183">
        <v>28</v>
      </c>
      <c r="F76" s="130">
        <v>1.8066584875086462</v>
      </c>
    </row>
    <row r="77" spans="1:6" s="50" customFormat="1" ht="11.25">
      <c r="A77" s="7" t="s">
        <v>22</v>
      </c>
      <c r="B77" s="128">
        <v>13</v>
      </c>
      <c r="C77" s="128">
        <v>8291324</v>
      </c>
      <c r="D77" s="128">
        <f t="shared" si="2"/>
        <v>637794.1538461539</v>
      </c>
      <c r="E77" s="141">
        <v>22</v>
      </c>
      <c r="F77" s="130">
        <v>1.7583072028062103</v>
      </c>
    </row>
    <row r="78" spans="1:6" s="50" customFormat="1" ht="11.25">
      <c r="A78" s="7" t="s">
        <v>23</v>
      </c>
      <c r="B78" s="128">
        <v>44</v>
      </c>
      <c r="C78" s="128">
        <v>31502027</v>
      </c>
      <c r="D78" s="128">
        <f t="shared" si="2"/>
        <v>715955.1590909091</v>
      </c>
      <c r="E78" s="141">
        <v>25</v>
      </c>
      <c r="F78" s="130">
        <v>1.7590417222993302</v>
      </c>
    </row>
    <row r="79" spans="1:6" s="50" customFormat="1" ht="11.25">
      <c r="A79" s="7" t="s">
        <v>24</v>
      </c>
      <c r="B79" s="139">
        <v>14</v>
      </c>
      <c r="C79" s="188">
        <v>7565826</v>
      </c>
      <c r="D79" s="128">
        <f t="shared" si="2"/>
        <v>540416.1428571428</v>
      </c>
      <c r="E79" s="141">
        <v>25</v>
      </c>
      <c r="F79" s="197">
        <v>1.7711917786636913</v>
      </c>
    </row>
    <row r="80" spans="1:6" s="50" customFormat="1" ht="11.25">
      <c r="A80" s="7" t="s">
        <v>25</v>
      </c>
      <c r="B80" s="181">
        <v>19</v>
      </c>
      <c r="C80" s="181">
        <v>15387432</v>
      </c>
      <c r="D80" s="128">
        <f t="shared" si="2"/>
        <v>809864.8421052631</v>
      </c>
      <c r="E80" s="146">
        <v>35</v>
      </c>
      <c r="F80" s="174">
        <v>1.8411096646925882</v>
      </c>
    </row>
    <row r="81" spans="1:6" s="50" customFormat="1" ht="11.25">
      <c r="A81" s="7" t="s">
        <v>26</v>
      </c>
      <c r="B81" s="147">
        <v>37</v>
      </c>
      <c r="C81" s="147">
        <v>27160801</v>
      </c>
      <c r="D81" s="128">
        <f t="shared" si="2"/>
        <v>734075.7027027027</v>
      </c>
      <c r="E81" s="82">
        <v>30</v>
      </c>
      <c r="F81" s="199">
        <v>1.8076666115259266</v>
      </c>
    </row>
    <row r="82" spans="1:6" s="50" customFormat="1" ht="11.25">
      <c r="A82" s="7" t="s">
        <v>27</v>
      </c>
      <c r="B82" s="147">
        <v>13</v>
      </c>
      <c r="C82" s="147">
        <v>5811052</v>
      </c>
      <c r="D82" s="128">
        <f t="shared" si="2"/>
        <v>447004</v>
      </c>
      <c r="E82" s="82">
        <v>30</v>
      </c>
      <c r="F82" s="199">
        <v>1.797301775995121</v>
      </c>
    </row>
    <row r="83" spans="1:6" s="50" customFormat="1" ht="11.25">
      <c r="A83" s="7" t="s">
        <v>28</v>
      </c>
      <c r="B83" s="147">
        <v>10</v>
      </c>
      <c r="C83" s="147">
        <v>6154908</v>
      </c>
      <c r="D83" s="128">
        <f t="shared" si="2"/>
        <v>615490.8</v>
      </c>
      <c r="E83" s="82">
        <v>23</v>
      </c>
      <c r="F83" s="199">
        <v>1.7734331333628381</v>
      </c>
    </row>
    <row r="84" spans="1:6" s="50" customFormat="1" ht="11.25">
      <c r="A84" s="7" t="s">
        <v>29</v>
      </c>
      <c r="B84" s="139">
        <v>9</v>
      </c>
      <c r="C84" s="140">
        <v>5181509</v>
      </c>
      <c r="D84" s="128">
        <f>C84/B84</f>
        <v>575723.2222222222</v>
      </c>
      <c r="E84" s="141">
        <v>34</v>
      </c>
      <c r="F84" s="130">
        <v>1.8462353187073495</v>
      </c>
    </row>
    <row r="85" spans="1:6" s="50" customFormat="1" ht="11.25">
      <c r="A85" s="7" t="s">
        <v>30</v>
      </c>
      <c r="B85" s="139">
        <v>102</v>
      </c>
      <c r="C85" s="140">
        <v>49271575</v>
      </c>
      <c r="D85" s="128">
        <f>C85/B85</f>
        <v>483054.6568627451</v>
      </c>
      <c r="E85" s="157">
        <v>34</v>
      </c>
      <c r="F85" s="130">
        <v>1.8359750551915581</v>
      </c>
    </row>
    <row r="86" spans="1:6" s="50" customFormat="1" ht="11.25">
      <c r="A86" s="7" t="s">
        <v>31</v>
      </c>
      <c r="B86" s="145">
        <v>122</v>
      </c>
      <c r="C86" s="144">
        <v>67307475</v>
      </c>
      <c r="D86" s="128">
        <f>C86/B86</f>
        <v>551700.6147540984</v>
      </c>
      <c r="E86" s="146">
        <v>32</v>
      </c>
      <c r="F86" s="174">
        <v>1.8246134600948853</v>
      </c>
    </row>
    <row r="87" spans="1:6" s="50" customFormat="1" ht="11.25">
      <c r="A87" s="7"/>
      <c r="B87" s="80"/>
      <c r="C87" s="80"/>
      <c r="D87" s="170"/>
      <c r="E87" s="82"/>
      <c r="F87" s="83"/>
    </row>
    <row r="88" spans="1:6" s="50" customFormat="1" ht="11.25">
      <c r="A88" s="29" t="s">
        <v>0</v>
      </c>
      <c r="B88" s="86">
        <f>SUM(B74:B86)</f>
        <v>408</v>
      </c>
      <c r="C88" s="86">
        <f>SUM(C74:C86)</f>
        <v>238036772</v>
      </c>
      <c r="D88" s="100">
        <f>C88/B88</f>
        <v>583423.4607843137</v>
      </c>
      <c r="E88" s="88">
        <f>(($C75*E75)+($C76*E76)+($C77*E77)+($C78*E78)+($C79*E79)+($C80*E80)+($C81*E81)+($C82*E82)+($C83*E83)+($C84*E84)+($C85*E85)+($C86*E86))/$C88</f>
        <v>30.6182518598429</v>
      </c>
      <c r="F88" s="89">
        <f>(($C75*F75)+($C76*F76)+($C77*F77)+($C78*F78)+($C79*F79)+($C80*F80)+($C81*F81)+($C82*F82)+($C83*F83)+($C84*F84)+($C85*F85)+($C86*F86))/$C88</f>
        <v>1.8119199569300162</v>
      </c>
    </row>
    <row r="89" spans="1:6" s="50" customFormat="1" ht="11.25">
      <c r="A89" s="9"/>
      <c r="B89" s="159"/>
      <c r="C89" s="159"/>
      <c r="D89" s="164"/>
      <c r="E89" s="160"/>
      <c r="F89" s="168"/>
    </row>
    <row r="90" spans="1:6" s="50" customFormat="1" ht="11.25">
      <c r="A90" s="9" t="s">
        <v>71</v>
      </c>
      <c r="B90" s="159"/>
      <c r="C90" s="159"/>
      <c r="D90" s="97"/>
      <c r="E90" s="160"/>
      <c r="F90" s="169"/>
    </row>
    <row r="91" spans="1:6" s="50" customFormat="1" ht="11.25">
      <c r="A91" s="7" t="s">
        <v>20</v>
      </c>
      <c r="B91" s="181">
        <v>460</v>
      </c>
      <c r="C91" s="144">
        <v>372220515</v>
      </c>
      <c r="D91" s="97">
        <f aca="true" t="shared" si="3" ref="D91:D100">C91/B91</f>
        <v>809175.0326086957</v>
      </c>
      <c r="E91" s="146">
        <v>34</v>
      </c>
      <c r="F91" s="186">
        <v>1.9011805532803585</v>
      </c>
    </row>
    <row r="92" spans="1:6" s="50" customFormat="1" ht="11.25">
      <c r="A92" s="7" t="s">
        <v>21</v>
      </c>
      <c r="B92" s="128">
        <v>324</v>
      </c>
      <c r="C92" s="140">
        <v>183055873</v>
      </c>
      <c r="D92" s="204">
        <f t="shared" si="3"/>
        <v>564987.262345679</v>
      </c>
      <c r="E92" s="141">
        <v>34</v>
      </c>
      <c r="F92" s="198">
        <v>1.9170233576717859</v>
      </c>
    </row>
    <row r="93" spans="1:6" s="50" customFormat="1" ht="11.25">
      <c r="A93" s="7" t="s">
        <v>22</v>
      </c>
      <c r="B93" s="201">
        <v>520</v>
      </c>
      <c r="C93" s="201">
        <v>552470915</v>
      </c>
      <c r="D93" s="204">
        <f t="shared" si="3"/>
        <v>1062444.0673076923</v>
      </c>
      <c r="E93" s="141">
        <v>27</v>
      </c>
      <c r="F93" s="198">
        <v>1.3498409903623614</v>
      </c>
    </row>
    <row r="94" spans="1:6" s="50" customFormat="1" ht="11.25">
      <c r="A94" s="7" t="s">
        <v>23</v>
      </c>
      <c r="B94" s="128">
        <v>627</v>
      </c>
      <c r="C94" s="128">
        <v>649038221</v>
      </c>
      <c r="D94" s="204">
        <f t="shared" si="3"/>
        <v>1035148.677830941</v>
      </c>
      <c r="E94" s="141">
        <v>26</v>
      </c>
      <c r="F94" s="198">
        <v>1.274318943383151</v>
      </c>
    </row>
    <row r="95" spans="1:6" s="50" customFormat="1" ht="11.25">
      <c r="A95" s="7" t="s">
        <v>24</v>
      </c>
      <c r="B95" s="128">
        <v>847</v>
      </c>
      <c r="C95" s="188">
        <v>628141740</v>
      </c>
      <c r="D95" s="204">
        <f t="shared" si="3"/>
        <v>741607.7213695395</v>
      </c>
      <c r="E95" s="141">
        <v>29</v>
      </c>
      <c r="F95" s="198">
        <v>1.543043704435244</v>
      </c>
    </row>
    <row r="96" spans="1:6" s="50" customFormat="1" ht="11.25">
      <c r="A96" s="7" t="s">
        <v>25</v>
      </c>
      <c r="B96" s="128">
        <v>479</v>
      </c>
      <c r="C96" s="188">
        <v>348765837</v>
      </c>
      <c r="D96" s="204">
        <f t="shared" si="3"/>
        <v>728112.394572025</v>
      </c>
      <c r="E96" s="141">
        <v>29</v>
      </c>
      <c r="F96" s="198">
        <v>1.5226216968894233</v>
      </c>
    </row>
    <row r="97" spans="1:6" s="50" customFormat="1" ht="11.25">
      <c r="A97" s="7" t="s">
        <v>26</v>
      </c>
      <c r="B97" s="53">
        <v>779</v>
      </c>
      <c r="C97" s="53">
        <v>545361630</v>
      </c>
      <c r="D97" s="204">
        <f t="shared" si="3"/>
        <v>700079.1142490372</v>
      </c>
      <c r="E97" s="220">
        <v>31</v>
      </c>
      <c r="F97" s="221">
        <v>1.6724895887890023</v>
      </c>
    </row>
    <row r="98" spans="1:6" s="50" customFormat="1" ht="11.25">
      <c r="A98" s="7" t="s">
        <v>27</v>
      </c>
      <c r="B98" s="128">
        <v>497</v>
      </c>
      <c r="C98" s="188">
        <v>374334498</v>
      </c>
      <c r="D98" s="204">
        <f t="shared" si="3"/>
        <v>753188.124748491</v>
      </c>
      <c r="E98" s="141">
        <v>30</v>
      </c>
      <c r="F98" s="130">
        <v>1.6091347680170263</v>
      </c>
    </row>
    <row r="99" spans="1:6" s="50" customFormat="1" ht="11.25">
      <c r="A99" s="7" t="s">
        <v>28</v>
      </c>
      <c r="B99" s="53">
        <v>339</v>
      </c>
      <c r="C99" s="53">
        <v>276451203</v>
      </c>
      <c r="D99" s="204">
        <f t="shared" si="3"/>
        <v>815490.2743362832</v>
      </c>
      <c r="E99" s="220">
        <v>30</v>
      </c>
      <c r="F99" s="221">
        <v>1.6197361201209892</v>
      </c>
    </row>
    <row r="100" spans="1:6" s="50" customFormat="1" ht="11.25">
      <c r="A100" s="7" t="s">
        <v>29</v>
      </c>
      <c r="B100" s="53">
        <v>254</v>
      </c>
      <c r="C100" s="53">
        <v>200099125</v>
      </c>
      <c r="D100" s="204">
        <f t="shared" si="3"/>
        <v>787791.8307086615</v>
      </c>
      <c r="E100" s="220">
        <v>30</v>
      </c>
      <c r="F100" s="221">
        <v>1.6662222567188663</v>
      </c>
    </row>
    <row r="101" spans="1:6" s="50" customFormat="1" ht="11.25">
      <c r="A101" s="7" t="s">
        <v>30</v>
      </c>
      <c r="B101" s="128">
        <v>670</v>
      </c>
      <c r="C101" s="140">
        <v>442227698</v>
      </c>
      <c r="D101" s="204">
        <f>C101/B101</f>
        <v>660041.3402985075</v>
      </c>
      <c r="E101" s="141">
        <v>32</v>
      </c>
      <c r="F101" s="130">
        <v>1.7596977892144603</v>
      </c>
    </row>
    <row r="102" spans="1:6" s="50" customFormat="1" ht="11.25">
      <c r="A102" s="7" t="s">
        <v>31</v>
      </c>
      <c r="B102" s="128">
        <v>352</v>
      </c>
      <c r="C102" s="140">
        <v>234512120</v>
      </c>
      <c r="D102" s="204">
        <f>C102/B102</f>
        <v>666227.6136363636</v>
      </c>
      <c r="E102" s="141">
        <v>31</v>
      </c>
      <c r="F102" s="130">
        <v>1.7176378788013174</v>
      </c>
    </row>
    <row r="103" spans="1:6" s="50" customFormat="1" ht="11.25">
      <c r="A103" s="7"/>
      <c r="B103" s="159"/>
      <c r="C103" s="159"/>
      <c r="D103" s="167"/>
      <c r="E103" s="160"/>
      <c r="F103" s="161"/>
    </row>
    <row r="104" spans="1:6" s="50" customFormat="1" ht="11.25">
      <c r="A104" s="29" t="s">
        <v>0</v>
      </c>
      <c r="B104" s="86">
        <f>SUM(B90:B102)</f>
        <v>6148</v>
      </c>
      <c r="C104" s="86">
        <f>SUM(C90:C102)</f>
        <v>4806679375</v>
      </c>
      <c r="D104" s="100">
        <f>C104/B104</f>
        <v>781828.1351659076</v>
      </c>
      <c r="E104" s="88">
        <f>(($C91*E91)+($C92*E92)+($C93*E93)+($C94*E94)+($C95*E95)+($C96*E96)+($C97*E97)+($C98*E98)+($C99*E99)+($C100*E100)+($C101*E101)+($C102*E102))/$C104</f>
        <v>29.72017303359245</v>
      </c>
      <c r="F104" s="89">
        <f>(($C91*F91)+($C92*F92)+($C93*F93)+($C94*F94)+($C95*F95)+($C96*F96)+($C97*F97)+($C98*F98)+($C99*F99)+($C100*F100)+($C101*F101)+($C102*F102))/$C104</f>
        <v>1.5828696469431085</v>
      </c>
    </row>
    <row r="105" spans="1:6" s="5" customFormat="1" ht="11.25">
      <c r="A105" s="9"/>
      <c r="B105" s="159"/>
      <c r="C105" s="159"/>
      <c r="D105" s="165"/>
      <c r="E105" s="160"/>
      <c r="F105" s="161"/>
    </row>
    <row r="106" spans="1:6" s="5" customFormat="1" ht="11.25">
      <c r="A106" s="9" t="s">
        <v>73</v>
      </c>
      <c r="B106" s="159"/>
      <c r="C106" s="159"/>
      <c r="D106" s="165"/>
      <c r="E106" s="160"/>
      <c r="F106" s="161"/>
    </row>
    <row r="107" spans="1:6" s="5" customFormat="1" ht="11.25">
      <c r="A107" s="7" t="s">
        <v>20</v>
      </c>
      <c r="B107" s="139">
        <v>462</v>
      </c>
      <c r="C107" s="140">
        <v>235350883</v>
      </c>
      <c r="D107" s="205">
        <f aca="true" t="shared" si="4" ref="D107:D117">C107/B107</f>
        <v>509417.4956709957</v>
      </c>
      <c r="E107" s="141">
        <v>54</v>
      </c>
      <c r="F107" s="130">
        <v>2.1903587011398638</v>
      </c>
    </row>
    <row r="108" spans="1:6" s="5" customFormat="1" ht="11.25">
      <c r="A108" s="7" t="s">
        <v>21</v>
      </c>
      <c r="B108" s="128">
        <v>131</v>
      </c>
      <c r="C108" s="188">
        <v>61845618</v>
      </c>
      <c r="D108" s="205">
        <f t="shared" si="4"/>
        <v>472103.9541984733</v>
      </c>
      <c r="E108" s="183">
        <v>50</v>
      </c>
      <c r="F108" s="130">
        <v>2.1778428861362498</v>
      </c>
    </row>
    <row r="109" spans="1:6" s="5" customFormat="1" ht="11.25">
      <c r="A109" s="7" t="s">
        <v>22</v>
      </c>
      <c r="B109" s="128">
        <v>88</v>
      </c>
      <c r="C109" s="128">
        <v>47105452</v>
      </c>
      <c r="D109" s="205">
        <f t="shared" si="4"/>
        <v>535289.2272727273</v>
      </c>
      <c r="E109" s="141">
        <v>52</v>
      </c>
      <c r="F109" s="198">
        <v>2.1650205628002466</v>
      </c>
    </row>
    <row r="110" spans="1:6" s="5" customFormat="1" ht="11.25">
      <c r="A110" s="7" t="s">
        <v>23</v>
      </c>
      <c r="B110" s="128">
        <v>69</v>
      </c>
      <c r="C110" s="128">
        <v>33578873</v>
      </c>
      <c r="D110" s="205">
        <f t="shared" si="4"/>
        <v>486650.3333333333</v>
      </c>
      <c r="E110" s="141">
        <v>50</v>
      </c>
      <c r="F110" s="198">
        <v>2.18438810022004</v>
      </c>
    </row>
    <row r="111" spans="1:6" s="5" customFormat="1" ht="11.25">
      <c r="A111" s="7" t="s">
        <v>24</v>
      </c>
      <c r="B111" s="128">
        <v>40</v>
      </c>
      <c r="C111" s="188">
        <v>20375241</v>
      </c>
      <c r="D111" s="205">
        <f t="shared" si="4"/>
        <v>509381.025</v>
      </c>
      <c r="E111" s="141">
        <v>50</v>
      </c>
      <c r="F111" s="198">
        <v>2.164713899580378</v>
      </c>
    </row>
    <row r="112" spans="1:6" s="5" customFormat="1" ht="11.25">
      <c r="A112" s="7" t="s">
        <v>25</v>
      </c>
      <c r="B112" s="128">
        <v>133</v>
      </c>
      <c r="C112" s="128">
        <v>76878697</v>
      </c>
      <c r="D112" s="205">
        <f t="shared" si="4"/>
        <v>578035.3157894737</v>
      </c>
      <c r="E112" s="141">
        <v>54</v>
      </c>
      <c r="F112" s="198">
        <v>2.1743530564780515</v>
      </c>
    </row>
    <row r="113" spans="1:6" s="5" customFormat="1" ht="11.25">
      <c r="A113" s="7" t="s">
        <v>26</v>
      </c>
      <c r="B113" s="128">
        <v>123</v>
      </c>
      <c r="C113" s="128">
        <v>61382132</v>
      </c>
      <c r="D113" s="205">
        <f t="shared" si="4"/>
        <v>499041.72357723577</v>
      </c>
      <c r="E113" s="141">
        <v>52</v>
      </c>
      <c r="F113" s="130">
        <v>2.1863652080380653</v>
      </c>
    </row>
    <row r="114" spans="1:6" s="5" customFormat="1" ht="11.25">
      <c r="A114" s="7" t="s">
        <v>27</v>
      </c>
      <c r="B114" s="128">
        <v>70</v>
      </c>
      <c r="C114" s="128">
        <v>24990003</v>
      </c>
      <c r="D114" s="205">
        <f t="shared" si="4"/>
        <v>357000.04285714286</v>
      </c>
      <c r="E114" s="222">
        <v>48</v>
      </c>
      <c r="F114" s="130">
        <v>2.2</v>
      </c>
    </row>
    <row r="115" spans="1:6" s="5" customFormat="1" ht="11.25">
      <c r="A115" s="7" t="s">
        <v>28</v>
      </c>
      <c r="B115" s="128">
        <v>48</v>
      </c>
      <c r="C115" s="128">
        <v>17641818</v>
      </c>
      <c r="D115" s="205">
        <f t="shared" si="4"/>
        <v>367537.875</v>
      </c>
      <c r="E115" s="223">
        <v>50</v>
      </c>
      <c r="F115" s="130">
        <v>2.2</v>
      </c>
    </row>
    <row r="116" spans="1:6" s="5" customFormat="1" ht="11.25">
      <c r="A116" s="7" t="s">
        <v>29</v>
      </c>
      <c r="B116" s="128">
        <v>54</v>
      </c>
      <c r="C116" s="128">
        <v>20239284</v>
      </c>
      <c r="D116" s="205">
        <f t="shared" si="4"/>
        <v>374801.55555555556</v>
      </c>
      <c r="E116" s="223">
        <v>53</v>
      </c>
      <c r="F116" s="184">
        <v>2.2</v>
      </c>
    </row>
    <row r="117" spans="1:6" s="5" customFormat="1" ht="11.25">
      <c r="A117" s="7" t="s">
        <v>30</v>
      </c>
      <c r="B117" s="128">
        <v>167</v>
      </c>
      <c r="C117" s="128">
        <v>79848917</v>
      </c>
      <c r="D117" s="205">
        <f t="shared" si="4"/>
        <v>478137.22754491016</v>
      </c>
      <c r="E117" s="222">
        <v>52</v>
      </c>
      <c r="F117" s="130">
        <v>2.1779917490928526</v>
      </c>
    </row>
    <row r="118" spans="1:6" s="5" customFormat="1" ht="11.25">
      <c r="A118" s="7" t="s">
        <v>31</v>
      </c>
      <c r="B118" s="80">
        <v>427</v>
      </c>
      <c r="C118" s="80">
        <v>207445336</v>
      </c>
      <c r="D118" s="205">
        <f>C118/B118</f>
        <v>485820.45901639346</v>
      </c>
      <c r="E118" s="82">
        <v>53</v>
      </c>
      <c r="F118" s="83">
        <v>2.1900964097838287</v>
      </c>
    </row>
    <row r="119" spans="1:6" s="5" customFormat="1" ht="11.25">
      <c r="A119" s="9"/>
      <c r="B119" s="159"/>
      <c r="C119" s="159"/>
      <c r="D119" s="206"/>
      <c r="E119" s="160"/>
      <c r="F119" s="161"/>
    </row>
    <row r="120" spans="1:6" s="50" customFormat="1" ht="11.25">
      <c r="A120" s="29" t="s">
        <v>0</v>
      </c>
      <c r="B120" s="86">
        <f>SUM(B107:B119)</f>
        <v>1812</v>
      </c>
      <c r="C120" s="86">
        <f>SUM(C107:C119)</f>
        <v>886682254</v>
      </c>
      <c r="D120" s="207">
        <f>C120/B120</f>
        <v>489338.9922737307</v>
      </c>
      <c r="E120" s="88">
        <f>(($C107*E107)+($C108*E108)+($C109*E109)+($C110*E110)+($C111*E111)+($C112*E112)+($C113*E113)+($C114*E114)+($C115*E115)+($C116*E116)+($C117*E117)+($C118*E118))/$C120</f>
        <v>52.547321958695704</v>
      </c>
      <c r="F120" s="89">
        <f>(($C107*F107)+($C108*F108)+($C109*F109)+($C110*F110)+($C111*F111)+($C112*F112)+($C113*F113)+($C114*F114)+($C115*F115)+($C116*F116)+($C117*F117)+($C118*F118))/$C120</f>
        <v>2.1851685896039146</v>
      </c>
    </row>
    <row r="121" spans="1:6" s="50" customFormat="1" ht="11.25">
      <c r="A121" s="32"/>
      <c r="B121" s="90"/>
      <c r="C121" s="90"/>
      <c r="D121" s="101"/>
      <c r="E121" s="91"/>
      <c r="F121" s="92"/>
    </row>
    <row r="122" spans="1:6" s="50" customFormat="1" ht="11.25">
      <c r="A122" s="9" t="s">
        <v>33</v>
      </c>
      <c r="B122" s="80"/>
      <c r="C122" s="80"/>
      <c r="D122" s="102"/>
      <c r="E122" s="82"/>
      <c r="F122" s="83"/>
    </row>
    <row r="123" spans="1:6" s="50" customFormat="1" ht="11.25">
      <c r="A123" s="7" t="s">
        <v>20</v>
      </c>
      <c r="B123" s="139">
        <v>160</v>
      </c>
      <c r="C123" s="128">
        <v>64752212</v>
      </c>
      <c r="D123" s="98">
        <f aca="true" t="shared" si="5" ref="D123:D134">C123/B123</f>
        <v>404701.325</v>
      </c>
      <c r="E123" s="141">
        <v>31</v>
      </c>
      <c r="F123" s="197">
        <v>2.0328985363465266</v>
      </c>
    </row>
    <row r="124" spans="1:6" s="50" customFormat="1" ht="11.25">
      <c r="A124" s="7" t="s">
        <v>21</v>
      </c>
      <c r="B124" s="128">
        <v>79</v>
      </c>
      <c r="C124" s="188">
        <v>32011681</v>
      </c>
      <c r="D124" s="127">
        <f t="shared" si="5"/>
        <v>405211.15189873416</v>
      </c>
      <c r="E124" s="183">
        <v>27</v>
      </c>
      <c r="F124" s="130">
        <v>2.0341479536797835</v>
      </c>
    </row>
    <row r="125" spans="1:6" s="50" customFormat="1" ht="11.25">
      <c r="A125" s="7" t="s">
        <v>22</v>
      </c>
      <c r="B125" s="128">
        <v>426</v>
      </c>
      <c r="C125" s="128">
        <v>251876799</v>
      </c>
      <c r="D125" s="127">
        <f t="shared" si="5"/>
        <v>591260.0915492958</v>
      </c>
      <c r="E125" s="141">
        <v>43</v>
      </c>
      <c r="F125" s="130">
        <v>1.8873775320211212</v>
      </c>
    </row>
    <row r="126" spans="1:6" s="50" customFormat="1" ht="11.25">
      <c r="A126" s="7" t="s">
        <v>23</v>
      </c>
      <c r="B126" s="128">
        <v>380</v>
      </c>
      <c r="C126" s="128">
        <v>242805419</v>
      </c>
      <c r="D126" s="127">
        <f t="shared" si="5"/>
        <v>638961.6289473685</v>
      </c>
      <c r="E126" s="141">
        <v>39</v>
      </c>
      <c r="F126" s="130">
        <v>1.8678711365169325</v>
      </c>
    </row>
    <row r="127" spans="1:6" s="50" customFormat="1" ht="11.25">
      <c r="A127" s="7" t="s">
        <v>24</v>
      </c>
      <c r="B127" s="128">
        <v>111</v>
      </c>
      <c r="C127" s="188">
        <v>67562124</v>
      </c>
      <c r="D127" s="99">
        <f t="shared" si="5"/>
        <v>608667.7837837838</v>
      </c>
      <c r="E127" s="141">
        <v>40</v>
      </c>
      <c r="F127" s="197">
        <v>1.8492489934153047</v>
      </c>
    </row>
    <row r="128" spans="1:6" s="50" customFormat="1" ht="11.25">
      <c r="A128" s="7" t="s">
        <v>25</v>
      </c>
      <c r="B128" s="181">
        <v>115</v>
      </c>
      <c r="C128" s="181">
        <v>65247916</v>
      </c>
      <c r="D128" s="99">
        <f t="shared" si="5"/>
        <v>567373.1826086957</v>
      </c>
      <c r="E128" s="146">
        <v>39</v>
      </c>
      <c r="F128" s="174">
        <v>1.8968320464058959</v>
      </c>
    </row>
    <row r="129" spans="1:6" s="50" customFormat="1" ht="11.25">
      <c r="A129" s="7" t="s">
        <v>26</v>
      </c>
      <c r="B129" s="80">
        <v>91</v>
      </c>
      <c r="C129" s="80">
        <v>48245877</v>
      </c>
      <c r="D129" s="99">
        <f t="shared" si="5"/>
        <v>530174.4725274725</v>
      </c>
      <c r="E129" s="82">
        <v>38</v>
      </c>
      <c r="F129" s="83">
        <v>1.9120005978956502</v>
      </c>
    </row>
    <row r="130" spans="1:6" s="50" customFormat="1" ht="11.25">
      <c r="A130" s="7" t="s">
        <v>27</v>
      </c>
      <c r="B130" s="181">
        <v>489</v>
      </c>
      <c r="C130" s="181">
        <v>315508593</v>
      </c>
      <c r="D130" s="99">
        <f t="shared" si="5"/>
        <v>645211.8466257668</v>
      </c>
      <c r="E130" s="82">
        <v>40</v>
      </c>
      <c r="F130" s="83">
        <v>1.8924851355791759</v>
      </c>
    </row>
    <row r="131" spans="1:6" s="50" customFormat="1" ht="11.25">
      <c r="A131" s="7" t="s">
        <v>28</v>
      </c>
      <c r="B131" s="139">
        <v>373</v>
      </c>
      <c r="C131" s="140">
        <v>248291650</v>
      </c>
      <c r="D131" s="99">
        <f t="shared" si="5"/>
        <v>665661.2600536193</v>
      </c>
      <c r="E131" s="141">
        <v>40</v>
      </c>
      <c r="F131" s="130">
        <v>1.8595277928194525</v>
      </c>
    </row>
    <row r="132" spans="1:6" s="50" customFormat="1" ht="11.25">
      <c r="A132" s="149" t="s">
        <v>29</v>
      </c>
      <c r="B132" s="177">
        <v>179</v>
      </c>
      <c r="C132" s="136">
        <v>114212534</v>
      </c>
      <c r="D132" s="99">
        <f t="shared" si="5"/>
        <v>638058.8491620112</v>
      </c>
      <c r="E132" s="82">
        <v>37</v>
      </c>
      <c r="F132" s="83">
        <v>1.8886200214242685</v>
      </c>
    </row>
    <row r="133" spans="1:6" s="50" customFormat="1" ht="11.25">
      <c r="A133" s="149" t="s">
        <v>30</v>
      </c>
      <c r="B133" s="176">
        <v>303</v>
      </c>
      <c r="C133" s="158">
        <v>191813552</v>
      </c>
      <c r="D133" s="99">
        <f t="shared" si="5"/>
        <v>633048.0264026403</v>
      </c>
      <c r="E133" s="146">
        <v>38</v>
      </c>
      <c r="F133" s="174">
        <v>2.0256890588731706</v>
      </c>
    </row>
    <row r="134" spans="1:6" s="50" customFormat="1" ht="11.25">
      <c r="A134" s="149" t="s">
        <v>31</v>
      </c>
      <c r="B134" s="128">
        <v>264</v>
      </c>
      <c r="C134" s="128">
        <v>167471986</v>
      </c>
      <c r="D134" s="99">
        <f t="shared" si="5"/>
        <v>634363.5833333334</v>
      </c>
      <c r="E134" s="141">
        <v>36</v>
      </c>
      <c r="F134" s="198">
        <v>1.9790504410689918</v>
      </c>
    </row>
    <row r="135" spans="1:6" s="50" customFormat="1" ht="11.25">
      <c r="A135" s="7"/>
      <c r="B135" s="80"/>
      <c r="C135" s="80"/>
      <c r="D135" s="99"/>
      <c r="E135" s="82"/>
      <c r="F135" s="85"/>
    </row>
    <row r="136" spans="1:6" s="50" customFormat="1" ht="11.25">
      <c r="A136" s="29" t="s">
        <v>0</v>
      </c>
      <c r="B136" s="86">
        <f>SUM(B123:B135)</f>
        <v>2970</v>
      </c>
      <c r="C136" s="86">
        <f>SUM(C123:C135)</f>
        <v>1809800343</v>
      </c>
      <c r="D136" s="100">
        <f>C136/B136</f>
        <v>609360.3848484849</v>
      </c>
      <c r="E136" s="88">
        <f>(($C123*E123)+($C124*E124)+($C125*E125)+($C126*E126)+($C127*E127)+($C128*E128)+($C129*E129)+($C130*E130)+($C131*E131)+($C132*E132)+($C133*E133)+($C134*E134))/$C136</f>
        <v>38.870599670894194</v>
      </c>
      <c r="F136" s="89">
        <f>(($C123*F123)+($C124*F124)+($C125*F125)+($C126*F126)+($C127*F127)+($C128*F128)+($C129*F129)+($C130*F130)+($C131*F131)+($C132*F132)+($C133*F133)+($C134*F134))/$C136</f>
        <v>1.9124272191664624</v>
      </c>
    </row>
    <row r="137" spans="1:6" s="50" customFormat="1" ht="11.25">
      <c r="A137" s="9"/>
      <c r="B137" s="159"/>
      <c r="C137" s="159"/>
      <c r="D137" s="164"/>
      <c r="E137" s="160"/>
      <c r="F137" s="161"/>
    </row>
    <row r="138" spans="1:6" s="50" customFormat="1" ht="11.25">
      <c r="A138" s="9" t="s">
        <v>76</v>
      </c>
      <c r="B138" s="159"/>
      <c r="C138" s="159"/>
      <c r="D138" s="165"/>
      <c r="E138" s="160"/>
      <c r="F138" s="161"/>
    </row>
    <row r="139" spans="1:6" s="50" customFormat="1" ht="11.25">
      <c r="A139" s="7" t="s">
        <v>20</v>
      </c>
      <c r="B139" s="53">
        <v>0</v>
      </c>
      <c r="C139" s="53">
        <v>0</v>
      </c>
      <c r="D139" s="99">
        <v>0</v>
      </c>
      <c r="E139" s="214">
        <v>0</v>
      </c>
      <c r="F139" s="25">
        <v>0</v>
      </c>
    </row>
    <row r="140" spans="1:6" s="50" customFormat="1" ht="11.25">
      <c r="A140" s="7" t="s">
        <v>21</v>
      </c>
      <c r="B140" s="139">
        <v>78</v>
      </c>
      <c r="C140" s="128">
        <v>33079093</v>
      </c>
      <c r="D140" s="99">
        <f>C140/B140</f>
        <v>424090.9358974359</v>
      </c>
      <c r="E140" s="157">
        <v>45</v>
      </c>
      <c r="F140" s="130">
        <v>1.92</v>
      </c>
    </row>
    <row r="141" spans="1:6" s="50" customFormat="1" ht="11.25">
      <c r="A141" s="7" t="s">
        <v>22</v>
      </c>
      <c r="B141" s="128">
        <v>17</v>
      </c>
      <c r="C141" s="128">
        <v>7044710</v>
      </c>
      <c r="D141" s="99">
        <f>C141/B141</f>
        <v>414394.70588235295</v>
      </c>
      <c r="E141" s="141">
        <v>41</v>
      </c>
      <c r="F141" s="141">
        <v>1.92</v>
      </c>
    </row>
    <row r="142" spans="1:6" s="50" customFormat="1" ht="11.25">
      <c r="A142" s="7" t="s">
        <v>23</v>
      </c>
      <c r="B142" s="211">
        <v>0</v>
      </c>
      <c r="C142" s="211">
        <v>0</v>
      </c>
      <c r="D142" s="99">
        <v>0</v>
      </c>
      <c r="E142" s="212">
        <v>0</v>
      </c>
      <c r="F142" s="213">
        <v>0</v>
      </c>
    </row>
    <row r="143" spans="1:6" s="50" customFormat="1" ht="11.25">
      <c r="A143" s="7" t="s">
        <v>24</v>
      </c>
      <c r="B143" s="18">
        <v>0</v>
      </c>
      <c r="C143" s="18">
        <v>0</v>
      </c>
      <c r="D143" s="204">
        <v>0</v>
      </c>
      <c r="E143" s="212">
        <v>0</v>
      </c>
      <c r="F143" s="213">
        <v>0</v>
      </c>
    </row>
    <row r="144" spans="1:6" s="50" customFormat="1" ht="11.25">
      <c r="A144" s="7" t="s">
        <v>25</v>
      </c>
      <c r="B144" s="18">
        <v>0</v>
      </c>
      <c r="C144" s="18">
        <v>0</v>
      </c>
      <c r="D144" s="204">
        <v>0</v>
      </c>
      <c r="E144" s="212">
        <v>0</v>
      </c>
      <c r="F144" s="213">
        <v>0</v>
      </c>
    </row>
    <row r="145" spans="1:6" s="50" customFormat="1" ht="11.25">
      <c r="A145" s="7" t="s">
        <v>26</v>
      </c>
      <c r="B145" s="18">
        <v>1</v>
      </c>
      <c r="C145" s="18">
        <v>950398</v>
      </c>
      <c r="D145" s="99">
        <f>C145/B145</f>
        <v>950398</v>
      </c>
      <c r="E145" s="212">
        <v>48</v>
      </c>
      <c r="F145" s="213">
        <v>1.92</v>
      </c>
    </row>
    <row r="146" spans="1:6" s="50" customFormat="1" ht="11.25">
      <c r="A146" s="7" t="s">
        <v>27</v>
      </c>
      <c r="B146" s="18">
        <v>0</v>
      </c>
      <c r="C146" s="18">
        <v>0</v>
      </c>
      <c r="D146" s="99">
        <v>0</v>
      </c>
      <c r="E146" s="212">
        <v>0</v>
      </c>
      <c r="F146" s="213">
        <v>0</v>
      </c>
    </row>
    <row r="147" spans="1:6" s="50" customFormat="1" ht="11.25">
      <c r="A147" s="7" t="s">
        <v>28</v>
      </c>
      <c r="B147" s="18">
        <v>0</v>
      </c>
      <c r="C147" s="18">
        <v>0</v>
      </c>
      <c r="D147" s="204">
        <v>0</v>
      </c>
      <c r="E147" s="212">
        <v>0</v>
      </c>
      <c r="F147" s="213">
        <v>0</v>
      </c>
    </row>
    <row r="148" spans="1:6" s="50" customFormat="1" ht="11.25">
      <c r="A148" s="7" t="s">
        <v>29</v>
      </c>
      <c r="B148" s="18">
        <v>0</v>
      </c>
      <c r="C148" s="18">
        <v>0</v>
      </c>
      <c r="D148" s="204">
        <v>0</v>
      </c>
      <c r="E148" s="212">
        <v>0</v>
      </c>
      <c r="F148" s="213">
        <v>0</v>
      </c>
    </row>
    <row r="149" spans="1:6" s="50" customFormat="1" ht="11.25">
      <c r="A149" s="7" t="s">
        <v>30</v>
      </c>
      <c r="B149" s="18">
        <v>0</v>
      </c>
      <c r="C149" s="18">
        <v>0</v>
      </c>
      <c r="D149" s="204">
        <v>0</v>
      </c>
      <c r="E149" s="212">
        <v>0</v>
      </c>
      <c r="F149" s="213">
        <v>0</v>
      </c>
    </row>
    <row r="150" spans="1:6" s="50" customFormat="1" ht="11.25">
      <c r="A150" s="7" t="s">
        <v>31</v>
      </c>
      <c r="B150" s="18">
        <v>0</v>
      </c>
      <c r="C150" s="18">
        <v>0</v>
      </c>
      <c r="D150" s="204">
        <v>0</v>
      </c>
      <c r="E150" s="212">
        <v>0</v>
      </c>
      <c r="F150" s="213">
        <v>0</v>
      </c>
    </row>
    <row r="151" spans="1:6" s="50" customFormat="1" ht="11.25">
      <c r="A151" s="9"/>
      <c r="B151" s="159"/>
      <c r="C151" s="159"/>
      <c r="D151" s="165"/>
      <c r="E151" s="161"/>
      <c r="F151" s="161"/>
    </row>
    <row r="152" spans="1:6" s="50" customFormat="1" ht="11.25">
      <c r="A152" s="29" t="s">
        <v>0</v>
      </c>
      <c r="B152" s="86">
        <f>SUM(B139:B151)</f>
        <v>96</v>
      </c>
      <c r="C152" s="86">
        <f>SUM(C139:C151)</f>
        <v>41074201</v>
      </c>
      <c r="D152" s="100">
        <f>C152/B152</f>
        <v>427856.2604166667</v>
      </c>
      <c r="E152" s="88">
        <f>(($C139*E139)+($C140*E140)+($C141*E141)+($C142*E142)+($C143*E143)+($C144*E144)+($C145*E145)+($C146*E146)+($C147*E147)+($C148*E148)+($C149*E149)+($C150*E150))/$C152</f>
        <v>44.38336850423457</v>
      </c>
      <c r="F152" s="89">
        <f>(($C139*F139)+($C140*F140)+($C141*F141)+($C142*F142)+($C143*F143)+($C144*F144)+($C145*F145)+($C146*F146)+($C147*F147)+($C148*F148)+($C149*F149)+($C150*F150))/$C152</f>
        <v>1.9199999999999997</v>
      </c>
    </row>
    <row r="153" spans="1:6" s="5" customFormat="1" ht="11.25">
      <c r="A153" s="9"/>
      <c r="B153" s="159"/>
      <c r="C153" s="159"/>
      <c r="D153" s="165"/>
      <c r="E153" s="160"/>
      <c r="F153" s="161"/>
    </row>
    <row r="154" spans="1:6" s="5" customFormat="1" ht="11.25">
      <c r="A154" s="9" t="s">
        <v>78</v>
      </c>
      <c r="B154" s="80"/>
      <c r="C154" s="80"/>
      <c r="D154" s="102"/>
      <c r="E154" s="82"/>
      <c r="F154" s="83"/>
    </row>
    <row r="155" spans="1:6" s="71" customFormat="1" ht="12">
      <c r="A155" s="7" t="s">
        <v>20</v>
      </c>
      <c r="B155" s="128">
        <v>91</v>
      </c>
      <c r="C155" s="140">
        <v>52221488</v>
      </c>
      <c r="D155" s="99">
        <f>C155/B155</f>
        <v>573862.5054945055</v>
      </c>
      <c r="E155" s="141">
        <v>46</v>
      </c>
      <c r="F155" s="198">
        <v>1.92</v>
      </c>
    </row>
    <row r="156" spans="1:6" s="5" customFormat="1" ht="11.25">
      <c r="A156" s="7" t="s">
        <v>21</v>
      </c>
      <c r="B156" s="128">
        <v>51</v>
      </c>
      <c r="C156" s="188">
        <v>27311848</v>
      </c>
      <c r="D156" s="99">
        <f>C156/B156</f>
        <v>535526.431372549</v>
      </c>
      <c r="E156" s="183">
        <v>44</v>
      </c>
      <c r="F156" s="130">
        <v>1.92</v>
      </c>
    </row>
    <row r="157" spans="1:6" s="5" customFormat="1" ht="11.25">
      <c r="A157" s="7" t="s">
        <v>22</v>
      </c>
      <c r="B157" s="201">
        <v>39</v>
      </c>
      <c r="C157" s="201">
        <v>22892932</v>
      </c>
      <c r="D157" s="99">
        <f>C157/B157</f>
        <v>586998.2564102564</v>
      </c>
      <c r="E157" s="141">
        <v>44</v>
      </c>
      <c r="F157" s="198">
        <v>1.92</v>
      </c>
    </row>
    <row r="158" spans="1:6" s="5" customFormat="1" ht="11.25">
      <c r="A158" s="7" t="s">
        <v>23</v>
      </c>
      <c r="B158" s="209">
        <v>0</v>
      </c>
      <c r="C158" s="209">
        <v>0</v>
      </c>
      <c r="D158" s="99">
        <v>0</v>
      </c>
      <c r="E158" s="210">
        <v>0</v>
      </c>
      <c r="F158" s="130">
        <v>0</v>
      </c>
    </row>
    <row r="159" spans="1:6" s="5" customFormat="1" ht="11.25">
      <c r="A159" s="7" t="s">
        <v>24</v>
      </c>
      <c r="B159" s="128">
        <v>0</v>
      </c>
      <c r="C159" s="128">
        <v>0</v>
      </c>
      <c r="D159" s="99">
        <v>0</v>
      </c>
      <c r="E159" s="216">
        <v>0</v>
      </c>
      <c r="F159" s="184">
        <v>0</v>
      </c>
    </row>
    <row r="160" spans="1:6" s="5" customFormat="1" ht="11.25">
      <c r="A160" s="7" t="s">
        <v>25</v>
      </c>
      <c r="B160" s="201">
        <v>63</v>
      </c>
      <c r="C160" s="201">
        <v>45442149</v>
      </c>
      <c r="D160" s="99">
        <f aca="true" t="shared" si="6" ref="D160:D166">C160/B160</f>
        <v>721303.9523809524</v>
      </c>
      <c r="E160" s="141">
        <v>50</v>
      </c>
      <c r="F160" s="198">
        <v>1.92</v>
      </c>
    </row>
    <row r="161" spans="1:6" s="5" customFormat="1" ht="11.25">
      <c r="A161" s="7" t="s">
        <v>26</v>
      </c>
      <c r="B161" s="80">
        <v>67</v>
      </c>
      <c r="C161" s="80">
        <v>37497303</v>
      </c>
      <c r="D161" s="99">
        <f t="shared" si="6"/>
        <v>559661.2388059702</v>
      </c>
      <c r="E161" s="82">
        <v>52</v>
      </c>
      <c r="F161" s="83">
        <v>1.92</v>
      </c>
    </row>
    <row r="162" spans="1:6" s="5" customFormat="1" ht="11.25">
      <c r="A162" s="7" t="s">
        <v>27</v>
      </c>
      <c r="B162" s="80">
        <v>86</v>
      </c>
      <c r="C162" s="80">
        <v>56758471</v>
      </c>
      <c r="D162" s="99">
        <f t="shared" si="6"/>
        <v>659982.2209302326</v>
      </c>
      <c r="E162" s="82">
        <v>55</v>
      </c>
      <c r="F162" s="83">
        <v>1.92</v>
      </c>
    </row>
    <row r="163" spans="1:6" s="5" customFormat="1" ht="11.25">
      <c r="A163" s="7" t="s">
        <v>28</v>
      </c>
      <c r="B163" s="145">
        <v>123</v>
      </c>
      <c r="C163" s="144">
        <v>76340818</v>
      </c>
      <c r="D163" s="99">
        <f t="shared" si="6"/>
        <v>620657.0569105691</v>
      </c>
      <c r="E163" s="146">
        <v>54</v>
      </c>
      <c r="F163" s="146">
        <v>1.92</v>
      </c>
    </row>
    <row r="164" spans="1:6" s="5" customFormat="1" ht="11.25">
      <c r="A164" s="7" t="s">
        <v>29</v>
      </c>
      <c r="B164" s="80">
        <v>93</v>
      </c>
      <c r="C164" s="80">
        <v>61189092</v>
      </c>
      <c r="D164" s="99">
        <f t="shared" si="6"/>
        <v>657947.2258064516</v>
      </c>
      <c r="E164" s="82">
        <v>55</v>
      </c>
      <c r="F164" s="83">
        <v>1.92</v>
      </c>
    </row>
    <row r="165" spans="1:6" s="5" customFormat="1" ht="11.25">
      <c r="A165" s="7" t="s">
        <v>30</v>
      </c>
      <c r="B165" s="139">
        <v>141</v>
      </c>
      <c r="C165" s="140">
        <v>126109546</v>
      </c>
      <c r="D165" s="99">
        <f t="shared" si="6"/>
        <v>894393.9432624114</v>
      </c>
      <c r="E165" s="141">
        <v>57</v>
      </c>
      <c r="F165" s="141">
        <v>1.92</v>
      </c>
    </row>
    <row r="166" spans="1:6" s="5" customFormat="1" ht="11.25">
      <c r="A166" s="7" t="s">
        <v>31</v>
      </c>
      <c r="B166" s="128">
        <v>545</v>
      </c>
      <c r="C166" s="140">
        <v>592160335</v>
      </c>
      <c r="D166" s="99">
        <f t="shared" si="6"/>
        <v>1086532.7247706421</v>
      </c>
      <c r="E166" s="141">
        <v>57</v>
      </c>
      <c r="F166" s="183">
        <v>1.92</v>
      </c>
    </row>
    <row r="167" spans="1:6" s="5" customFormat="1" ht="11.25">
      <c r="A167" s="7"/>
      <c r="B167" s="80"/>
      <c r="C167" s="80"/>
      <c r="D167" s="99"/>
      <c r="E167" s="82"/>
      <c r="F167" s="85"/>
    </row>
    <row r="168" spans="1:6" s="5" customFormat="1" ht="11.25">
      <c r="A168" s="29" t="s">
        <v>0</v>
      </c>
      <c r="B168" s="86">
        <f>SUM(B155:B167)</f>
        <v>1299</v>
      </c>
      <c r="C168" s="86">
        <f>SUM(C155:C167)</f>
        <v>1097923982</v>
      </c>
      <c r="D168" s="100">
        <f>C168/B168</f>
        <v>845207.0685142417</v>
      </c>
      <c r="E168" s="88">
        <f>(($C155*E155)+($C156*E156)+($C157*E157)+($C158*E158)+($C159*E159)+($C160*E160)+($C161*E161)+($C162*E162)+($C163*E163)+($C164*E164)+($C165*E165)+($C166*E166))/$C168</f>
        <v>54.998406372363945</v>
      </c>
      <c r="F168" s="89">
        <f>(($C155*F155)+($C156*F156)+($C157*F157)+($C158*F158)+($C159*F159)+($C160*F160)+($C161*F161)+($C162*F162)+($C163*F163)+($C164*F164)+($C165*F165)+($C166*F166))/$C168</f>
        <v>1.9200000000000002</v>
      </c>
    </row>
    <row r="169" spans="1:6" s="5" customFormat="1" ht="11.25">
      <c r="A169" s="32"/>
      <c r="B169" s="90"/>
      <c r="C169" s="90"/>
      <c r="D169" s="101"/>
      <c r="E169" s="91"/>
      <c r="F169" s="92"/>
    </row>
    <row r="170" spans="1:6" s="5" customFormat="1" ht="11.25">
      <c r="A170" s="9" t="s">
        <v>56</v>
      </c>
      <c r="B170" s="80"/>
      <c r="C170" s="80"/>
      <c r="D170" s="102"/>
      <c r="E170" s="82"/>
      <c r="F170" s="83"/>
    </row>
    <row r="171" spans="1:6" s="5" customFormat="1" ht="11.25">
      <c r="A171" s="7" t="s">
        <v>20</v>
      </c>
      <c r="B171" s="139">
        <v>3</v>
      </c>
      <c r="C171" s="128">
        <v>840000</v>
      </c>
      <c r="D171" s="99">
        <f aca="true" t="shared" si="7" ref="D171:D178">C171/B171</f>
        <v>280000</v>
      </c>
      <c r="E171" s="141">
        <v>24</v>
      </c>
      <c r="F171" s="197">
        <v>2.2</v>
      </c>
    </row>
    <row r="172" spans="1:6" s="5" customFormat="1" ht="11.25">
      <c r="A172" s="7" t="s">
        <v>21</v>
      </c>
      <c r="B172" s="128">
        <v>2</v>
      </c>
      <c r="C172" s="188">
        <v>410000</v>
      </c>
      <c r="D172" s="99">
        <f t="shared" si="7"/>
        <v>205000</v>
      </c>
      <c r="E172" s="183">
        <v>21</v>
      </c>
      <c r="F172" s="130">
        <v>2.151219512195122</v>
      </c>
    </row>
    <row r="173" spans="1:6" ht="12.75">
      <c r="A173" s="7" t="s">
        <v>22</v>
      </c>
      <c r="B173" s="128">
        <v>1</v>
      </c>
      <c r="C173" s="128">
        <v>300000</v>
      </c>
      <c r="D173" s="99">
        <f t="shared" si="7"/>
        <v>300000</v>
      </c>
      <c r="E173" s="141">
        <v>18</v>
      </c>
      <c r="F173" s="198">
        <v>2.2</v>
      </c>
    </row>
    <row r="174" spans="1:6" ht="12.75">
      <c r="A174" s="7" t="s">
        <v>23</v>
      </c>
      <c r="B174" s="128">
        <v>1</v>
      </c>
      <c r="C174" s="128">
        <v>100000</v>
      </c>
      <c r="D174" s="99">
        <f t="shared" si="7"/>
        <v>100000</v>
      </c>
      <c r="E174" s="141">
        <v>18</v>
      </c>
      <c r="F174" s="184">
        <v>2.2</v>
      </c>
    </row>
    <row r="175" spans="1:6" ht="12.75">
      <c r="A175" s="7" t="s">
        <v>24</v>
      </c>
      <c r="B175" s="128">
        <v>0</v>
      </c>
      <c r="C175" s="128">
        <v>0</v>
      </c>
      <c r="D175" s="99">
        <v>0</v>
      </c>
      <c r="E175" s="129">
        <v>0</v>
      </c>
      <c r="F175" s="130">
        <v>0</v>
      </c>
    </row>
    <row r="176" spans="1:6" ht="12.75">
      <c r="A176" s="7" t="s">
        <v>25</v>
      </c>
      <c r="B176" s="128">
        <v>2</v>
      </c>
      <c r="C176" s="128">
        <v>425000</v>
      </c>
      <c r="D176" s="99">
        <f t="shared" si="7"/>
        <v>212500</v>
      </c>
      <c r="E176" s="141">
        <v>18</v>
      </c>
      <c r="F176" s="198">
        <v>2.2</v>
      </c>
    </row>
    <row r="177" spans="1:6" ht="12.75">
      <c r="A177" s="7" t="s">
        <v>26</v>
      </c>
      <c r="B177" s="80">
        <v>5</v>
      </c>
      <c r="C177" s="80">
        <v>1095000</v>
      </c>
      <c r="D177" s="99">
        <f t="shared" si="7"/>
        <v>219000</v>
      </c>
      <c r="E177" s="82">
        <v>23</v>
      </c>
      <c r="F177" s="171">
        <v>2.1187214611872145</v>
      </c>
    </row>
    <row r="178" spans="1:6" ht="12.75">
      <c r="A178" s="7" t="s">
        <v>27</v>
      </c>
      <c r="B178" s="128">
        <v>2</v>
      </c>
      <c r="C178" s="128">
        <v>450000</v>
      </c>
      <c r="D178" s="99">
        <f t="shared" si="7"/>
        <v>225000</v>
      </c>
      <c r="E178" s="216">
        <v>24</v>
      </c>
      <c r="F178" s="184">
        <v>2.1</v>
      </c>
    </row>
    <row r="179" spans="1:6" ht="12.75">
      <c r="A179" s="149" t="s">
        <v>28</v>
      </c>
      <c r="B179" s="143">
        <v>0</v>
      </c>
      <c r="C179" s="144">
        <v>0</v>
      </c>
      <c r="D179" s="99">
        <v>0</v>
      </c>
      <c r="E179" s="146">
        <v>0</v>
      </c>
      <c r="F179" s="185">
        <v>0</v>
      </c>
    </row>
    <row r="180" spans="1:6" ht="12.75">
      <c r="A180" s="7" t="s">
        <v>29</v>
      </c>
      <c r="B180" s="81">
        <v>0</v>
      </c>
      <c r="C180" s="81">
        <v>0</v>
      </c>
      <c r="D180" s="99">
        <v>0</v>
      </c>
      <c r="E180" s="82">
        <v>0</v>
      </c>
      <c r="F180" s="171">
        <v>0</v>
      </c>
    </row>
    <row r="181" spans="1:6" ht="12.75">
      <c r="A181" s="7" t="s">
        <v>30</v>
      </c>
      <c r="B181" s="81">
        <v>0</v>
      </c>
      <c r="C181" s="81">
        <v>0</v>
      </c>
      <c r="D181" s="99">
        <v>0</v>
      </c>
      <c r="E181" s="82">
        <v>0</v>
      </c>
      <c r="F181" s="171">
        <v>0</v>
      </c>
    </row>
    <row r="182" spans="1:6" ht="12.75">
      <c r="A182" s="7" t="s">
        <v>31</v>
      </c>
      <c r="B182" s="81">
        <v>0</v>
      </c>
      <c r="C182" s="81">
        <v>0</v>
      </c>
      <c r="D182" s="99">
        <v>0</v>
      </c>
      <c r="E182" s="82">
        <v>0</v>
      </c>
      <c r="F182" s="171">
        <v>0</v>
      </c>
    </row>
    <row r="183" spans="1:6" ht="12.75">
      <c r="A183" s="7"/>
      <c r="B183" s="80"/>
      <c r="C183" s="80"/>
      <c r="D183" s="99"/>
      <c r="E183" s="82"/>
      <c r="F183" s="85"/>
    </row>
    <row r="184" spans="1:6" ht="12.75">
      <c r="A184" s="29" t="s">
        <v>0</v>
      </c>
      <c r="B184" s="86">
        <f>SUM(B171:B183)</f>
        <v>16</v>
      </c>
      <c r="C184" s="86">
        <f>SUM(C171:C183)</f>
        <v>3620000</v>
      </c>
      <c r="D184" s="100">
        <f>C184/B184</f>
        <v>226250</v>
      </c>
      <c r="E184" s="88">
        <f>(($C171*E171)+($C172*E172)+($C173*E173)+($C174*E174)+($C175*E175)+($C176*E176)+($C177*E177)+($C178*E178)+($C179*E179)+($C181*E181)+($C182*E182))/$C184</f>
        <v>21.990331491712706</v>
      </c>
      <c r="F184" s="89">
        <f>(($C171*F171)+($C172*F172)+($C173*F173)+($C174*F174)+($C175*F175)+($C176*F176)+($C177*F177)+($C178*F178)+($C179*F179)+($C181*F181)+($C182*F182))/$C184</f>
        <v>2.157458563535912</v>
      </c>
    </row>
    <row r="185" spans="1:6" ht="12.75">
      <c r="A185" s="32"/>
      <c r="B185" s="90"/>
      <c r="C185" s="90"/>
      <c r="D185" s="101"/>
      <c r="E185" s="91"/>
      <c r="F185" s="92"/>
    </row>
    <row r="186" spans="1:6" ht="12.75">
      <c r="A186" s="9" t="s">
        <v>1</v>
      </c>
      <c r="B186" s="80"/>
      <c r="C186" s="80"/>
      <c r="D186" s="102"/>
      <c r="E186" s="82"/>
      <c r="F186" s="83"/>
    </row>
    <row r="187" spans="1:6" ht="12.75">
      <c r="A187" s="7" t="s">
        <v>20</v>
      </c>
      <c r="B187" s="181">
        <v>788</v>
      </c>
      <c r="C187" s="144">
        <v>465552550</v>
      </c>
      <c r="D187" s="98">
        <f aca="true" t="shared" si="8" ref="D187:D198">C187/B187</f>
        <v>590802.7284263959</v>
      </c>
      <c r="E187" s="146">
        <v>46</v>
      </c>
      <c r="F187" s="174">
        <v>2.245295739868679</v>
      </c>
    </row>
    <row r="188" spans="1:6" ht="12.75">
      <c r="A188" s="7" t="s">
        <v>21</v>
      </c>
      <c r="B188" s="128">
        <v>216</v>
      </c>
      <c r="C188" s="188">
        <v>135525558</v>
      </c>
      <c r="D188" s="127">
        <f t="shared" si="8"/>
        <v>627433.1388888889</v>
      </c>
      <c r="E188" s="183">
        <v>48</v>
      </c>
      <c r="F188" s="130">
        <v>2.3663216299024574</v>
      </c>
    </row>
    <row r="189" spans="1:6" ht="12.75">
      <c r="A189" s="7" t="s">
        <v>22</v>
      </c>
      <c r="B189" s="128">
        <v>200</v>
      </c>
      <c r="C189" s="128">
        <v>116391770</v>
      </c>
      <c r="D189" s="127">
        <f t="shared" si="8"/>
        <v>581958.85</v>
      </c>
      <c r="E189" s="141">
        <v>47</v>
      </c>
      <c r="F189" s="198">
        <v>2.3439002224985495</v>
      </c>
    </row>
    <row r="190" spans="1:6" ht="12.75">
      <c r="A190" s="7" t="s">
        <v>23</v>
      </c>
      <c r="B190" s="128">
        <v>454</v>
      </c>
      <c r="C190" s="128">
        <v>273333075</v>
      </c>
      <c r="D190" s="127">
        <f t="shared" si="8"/>
        <v>602055.231277533</v>
      </c>
      <c r="E190" s="141">
        <v>47</v>
      </c>
      <c r="F190" s="130">
        <v>2.342046056080114</v>
      </c>
    </row>
    <row r="191" spans="1:6" ht="12.75">
      <c r="A191" s="7" t="s">
        <v>24</v>
      </c>
      <c r="B191" s="139">
        <v>806</v>
      </c>
      <c r="C191" s="188">
        <v>520950459</v>
      </c>
      <c r="D191" s="99">
        <f t="shared" si="8"/>
        <v>646340.5198511166</v>
      </c>
      <c r="E191" s="141">
        <v>50</v>
      </c>
      <c r="F191" s="198">
        <v>2.04025135142457</v>
      </c>
    </row>
    <row r="192" spans="1:6" ht="12.75">
      <c r="A192" s="7" t="s">
        <v>25</v>
      </c>
      <c r="B192" s="181">
        <v>1665</v>
      </c>
      <c r="C192" s="181">
        <v>1207267849</v>
      </c>
      <c r="D192" s="99">
        <f t="shared" si="8"/>
        <v>725085.7951951952</v>
      </c>
      <c r="E192" s="141">
        <v>53</v>
      </c>
      <c r="F192" s="198">
        <v>2.059538135931921</v>
      </c>
    </row>
    <row r="193" spans="1:6" ht="12.75">
      <c r="A193" s="7" t="s">
        <v>26</v>
      </c>
      <c r="B193" s="80">
        <v>851</v>
      </c>
      <c r="C193" s="80">
        <v>555227196</v>
      </c>
      <c r="D193" s="99">
        <f t="shared" si="8"/>
        <v>652440.8883666275</v>
      </c>
      <c r="E193" s="82">
        <v>48</v>
      </c>
      <c r="F193" s="171">
        <v>2.0207864182142834</v>
      </c>
    </row>
    <row r="194" spans="1:6" ht="12.75">
      <c r="A194" s="7" t="s">
        <v>27</v>
      </c>
      <c r="B194" s="80">
        <v>467</v>
      </c>
      <c r="C194" s="80">
        <v>315073639</v>
      </c>
      <c r="D194" s="99">
        <f t="shared" si="8"/>
        <v>674675.886509636</v>
      </c>
      <c r="E194" s="82">
        <v>48</v>
      </c>
      <c r="F194" s="171">
        <v>2.018581705910344</v>
      </c>
    </row>
    <row r="195" spans="1:6" ht="12.75">
      <c r="A195" s="7" t="s">
        <v>28</v>
      </c>
      <c r="B195" s="135">
        <v>837</v>
      </c>
      <c r="C195" s="136">
        <v>556238209</v>
      </c>
      <c r="D195" s="99">
        <f t="shared" si="8"/>
        <v>664561.778972521</v>
      </c>
      <c r="E195" s="137">
        <v>49</v>
      </c>
      <c r="F195" s="172">
        <v>2.0277273949370134</v>
      </c>
    </row>
    <row r="196" spans="1:6" ht="12.75">
      <c r="A196" s="7" t="s">
        <v>29</v>
      </c>
      <c r="B196" s="80">
        <v>470</v>
      </c>
      <c r="C196" s="80">
        <v>302223482</v>
      </c>
      <c r="D196" s="99">
        <f t="shared" si="8"/>
        <v>643028.6851063829</v>
      </c>
      <c r="E196" s="82">
        <v>47</v>
      </c>
      <c r="F196" s="171">
        <v>2.0182289204119486</v>
      </c>
    </row>
    <row r="197" spans="1:6" ht="12.75">
      <c r="A197" s="7" t="s">
        <v>30</v>
      </c>
      <c r="B197" s="128">
        <v>900</v>
      </c>
      <c r="C197" s="140">
        <v>742623046</v>
      </c>
      <c r="D197" s="99">
        <f t="shared" si="8"/>
        <v>825136.7177777778</v>
      </c>
      <c r="E197" s="141">
        <v>52</v>
      </c>
      <c r="F197" s="184">
        <v>2.0622597936450253</v>
      </c>
    </row>
    <row r="198" spans="1:6" ht="12.75">
      <c r="A198" s="7" t="s">
        <v>31</v>
      </c>
      <c r="B198" s="128">
        <v>1298</v>
      </c>
      <c r="C198" s="140">
        <v>841711879</v>
      </c>
      <c r="D198" s="99">
        <f t="shared" si="8"/>
        <v>648468.3197226502</v>
      </c>
      <c r="E198" s="141">
        <v>50</v>
      </c>
      <c r="F198" s="198">
        <v>2.0208502773785852</v>
      </c>
    </row>
    <row r="199" spans="1:6" ht="12.75">
      <c r="A199" s="7"/>
      <c r="B199" s="80"/>
      <c r="C199" s="80"/>
      <c r="D199" s="99"/>
      <c r="E199" s="82"/>
      <c r="F199" s="85"/>
    </row>
    <row r="200" spans="1:6" ht="12.75">
      <c r="A200" s="29" t="s">
        <v>0</v>
      </c>
      <c r="B200" s="86">
        <f>SUM(B187:B199)</f>
        <v>8952</v>
      </c>
      <c r="C200" s="86">
        <f>SUM(C187:C199)</f>
        <v>6032118712</v>
      </c>
      <c r="D200" s="100">
        <f>C200/B200</f>
        <v>673829.1680071492</v>
      </c>
      <c r="E200" s="88">
        <f>(($C187*E187)+($C188*E188)+($C189*E189)+($C190*E190)+($C191*E191)+($C192*E192)+($C193*E193)+($C194*E194)+($C195*E195)+($C196*E196)+($C197*E197)+($C198*E198))/$C200</f>
        <v>49.7680920081667</v>
      </c>
      <c r="F200" s="89">
        <f>(($C187*F187)+($C188*F188)+($C189*F189)+($C190*F190)+($C191*F191)+($C192*F192)+($C193*F193)+($C194*F194)+($C195*F195)+($C196*F196)+($C197*F197)+($C198*F198))/$C200</f>
        <v>2.081617195492289</v>
      </c>
    </row>
    <row r="201" spans="1:6" ht="12.75">
      <c r="A201" s="32"/>
      <c r="B201" s="90"/>
      <c r="C201" s="90"/>
      <c r="D201" s="101"/>
      <c r="E201" s="91"/>
      <c r="F201" s="92"/>
    </row>
    <row r="202" spans="1:6" ht="12.75">
      <c r="A202" s="9" t="s">
        <v>2</v>
      </c>
      <c r="B202" s="80"/>
      <c r="C202" s="80"/>
      <c r="D202" s="102"/>
      <c r="E202" s="82"/>
      <c r="F202" s="83"/>
    </row>
    <row r="203" spans="1:6" ht="12.75">
      <c r="A203" s="7" t="s">
        <v>20</v>
      </c>
      <c r="B203" s="128">
        <v>186</v>
      </c>
      <c r="C203" s="140">
        <v>97112894</v>
      </c>
      <c r="D203" s="98">
        <f aca="true" t="shared" si="9" ref="D203:D214">C203/B203</f>
        <v>522112.3333333333</v>
      </c>
      <c r="E203" s="141">
        <v>29</v>
      </c>
      <c r="F203" s="198">
        <v>2.5151921431771975</v>
      </c>
    </row>
    <row r="204" spans="1:6" ht="12.75">
      <c r="A204" s="7" t="s">
        <v>21</v>
      </c>
      <c r="B204" s="128">
        <v>111</v>
      </c>
      <c r="C204" s="188">
        <v>60169281</v>
      </c>
      <c r="D204" s="127">
        <f t="shared" si="9"/>
        <v>542065.5945945946</v>
      </c>
      <c r="E204" s="183">
        <v>30</v>
      </c>
      <c r="F204" s="130">
        <v>2.5559127779838353</v>
      </c>
    </row>
    <row r="205" spans="1:6" ht="12.75">
      <c r="A205" s="7" t="s">
        <v>22</v>
      </c>
      <c r="B205" s="139">
        <v>172</v>
      </c>
      <c r="C205" s="188">
        <v>106802042</v>
      </c>
      <c r="D205" s="127">
        <f t="shared" si="9"/>
        <v>620942.1046511628</v>
      </c>
      <c r="E205" s="141">
        <v>31</v>
      </c>
      <c r="F205" s="198">
        <v>2.4665840576344036</v>
      </c>
    </row>
    <row r="206" spans="1:6" ht="12.75">
      <c r="A206" s="7" t="s">
        <v>23</v>
      </c>
      <c r="B206" s="128">
        <v>72</v>
      </c>
      <c r="C206" s="188">
        <v>45090028</v>
      </c>
      <c r="D206" s="127">
        <f t="shared" si="9"/>
        <v>626250.3888888889</v>
      </c>
      <c r="E206" s="141">
        <v>31</v>
      </c>
      <c r="F206" s="198">
        <v>2.495515659914871</v>
      </c>
    </row>
    <row r="207" spans="1:6" ht="12.75">
      <c r="A207" s="7" t="s">
        <v>24</v>
      </c>
      <c r="B207" s="128">
        <v>88</v>
      </c>
      <c r="C207" s="128">
        <v>50970948</v>
      </c>
      <c r="D207" s="99">
        <f t="shared" si="9"/>
        <v>579215.3181818182</v>
      </c>
      <c r="E207" s="141">
        <v>30</v>
      </c>
      <c r="F207" s="198">
        <v>2.505221767505678</v>
      </c>
    </row>
    <row r="208" spans="1:6" ht="12.75">
      <c r="A208" s="7" t="s">
        <v>25</v>
      </c>
      <c r="B208" s="181">
        <v>159</v>
      </c>
      <c r="C208" s="181">
        <v>110636311</v>
      </c>
      <c r="D208" s="99">
        <f t="shared" si="9"/>
        <v>695825.8553459119</v>
      </c>
      <c r="E208" s="141">
        <v>34</v>
      </c>
      <c r="F208" s="198">
        <v>2.406474127377584</v>
      </c>
    </row>
    <row r="209" spans="1:6" ht="12.75">
      <c r="A209" s="7" t="s">
        <v>26</v>
      </c>
      <c r="B209" s="80">
        <v>97</v>
      </c>
      <c r="C209" s="80">
        <v>65545816</v>
      </c>
      <c r="D209" s="99">
        <f t="shared" si="9"/>
        <v>675730.0618556701</v>
      </c>
      <c r="E209" s="82">
        <v>33</v>
      </c>
      <c r="F209" s="83">
        <v>2.4372404127213856</v>
      </c>
    </row>
    <row r="210" spans="1:6" ht="12.75">
      <c r="A210" s="7" t="s">
        <v>27</v>
      </c>
      <c r="B210" s="128">
        <v>121</v>
      </c>
      <c r="C210" s="128">
        <v>84366923</v>
      </c>
      <c r="D210" s="99">
        <f t="shared" si="9"/>
        <v>697247.2975206611</v>
      </c>
      <c r="E210" s="82">
        <v>35</v>
      </c>
      <c r="F210" s="83">
        <v>2.375615771361011</v>
      </c>
    </row>
    <row r="211" spans="1:6" ht="12.75">
      <c r="A211" s="7" t="s">
        <v>28</v>
      </c>
      <c r="B211" s="145">
        <v>115</v>
      </c>
      <c r="C211" s="144">
        <v>74580996</v>
      </c>
      <c r="D211" s="99">
        <f t="shared" si="9"/>
        <v>648530.4</v>
      </c>
      <c r="E211" s="146">
        <v>34</v>
      </c>
      <c r="F211" s="173">
        <v>2.3871628587529186</v>
      </c>
    </row>
    <row r="212" spans="1:6" ht="12.75">
      <c r="A212" s="149" t="s">
        <v>29</v>
      </c>
      <c r="B212" s="177">
        <v>107</v>
      </c>
      <c r="C212" s="136">
        <v>87303341</v>
      </c>
      <c r="D212" s="99">
        <f t="shared" si="9"/>
        <v>815919.0747663551</v>
      </c>
      <c r="E212" s="175">
        <v>35</v>
      </c>
      <c r="F212" s="83">
        <v>2.318287621547038</v>
      </c>
    </row>
    <row r="213" spans="1:6" ht="12.75">
      <c r="A213" s="149" t="s">
        <v>30</v>
      </c>
      <c r="B213" s="176">
        <v>149</v>
      </c>
      <c r="C213" s="158">
        <v>250722643</v>
      </c>
      <c r="D213" s="99">
        <f t="shared" si="9"/>
        <v>1682702.3020134228</v>
      </c>
      <c r="E213" s="146">
        <v>39</v>
      </c>
      <c r="F213" s="174">
        <v>1.6330103601372772</v>
      </c>
    </row>
    <row r="214" spans="1:6" ht="12.75">
      <c r="A214" s="7" t="s">
        <v>31</v>
      </c>
      <c r="B214" s="128">
        <v>435</v>
      </c>
      <c r="C214" s="140">
        <v>559244596</v>
      </c>
      <c r="D214" s="99">
        <f t="shared" si="9"/>
        <v>1285619.7609195402</v>
      </c>
      <c r="E214" s="141">
        <v>41</v>
      </c>
      <c r="F214" s="198">
        <v>1.702978946299912</v>
      </c>
    </row>
    <row r="215" spans="1:6" ht="12.75">
      <c r="A215" s="7"/>
      <c r="B215" s="80"/>
      <c r="C215" s="80"/>
      <c r="D215" s="99"/>
      <c r="E215" s="82"/>
      <c r="F215" s="85"/>
    </row>
    <row r="216" spans="1:6" ht="12.75">
      <c r="A216" s="29" t="s">
        <v>0</v>
      </c>
      <c r="B216" s="86">
        <f>SUM(B203:B215)</f>
        <v>1812</v>
      </c>
      <c r="C216" s="86">
        <f>SUM(C203:C215)</f>
        <v>1592545819</v>
      </c>
      <c r="D216" s="100">
        <f>C216/B216</f>
        <v>878888.4210816777</v>
      </c>
      <c r="E216" s="88">
        <f>(($C203*E203)+($C204*E204)+($C205*E205)+($C206*E206)+($C207*E207)+($C208*E208)+($C209*E209)+($C210*E210)+($C211*E211)+($C212*E212)+($C213*E213)+($C214*E214))/$C216</f>
        <v>36.441781073176145</v>
      </c>
      <c r="F216" s="89">
        <f>(($C203*F203)+($C204*F204)+($C205*F205)+($C206*F206)+($C207*F207)+($C208*F208)+($C209*F209)+($C210*F210)+($C211*F211)+($C212*F212)+($C213*F213)+($C214*F214))/$C216</f>
        <v>2.0535428280132892</v>
      </c>
    </row>
    <row r="217" spans="1:6" ht="12.75">
      <c r="A217" s="7"/>
      <c r="B217" s="33"/>
      <c r="C217" s="33"/>
      <c r="D217" s="96"/>
      <c r="E217" s="35"/>
      <c r="F217" s="35"/>
    </row>
    <row r="218" spans="1:6" ht="12.75">
      <c r="A218" s="9" t="s">
        <v>59</v>
      </c>
      <c r="B218" s="18"/>
      <c r="C218" s="23"/>
      <c r="D218" s="97"/>
      <c r="E218" s="58"/>
      <c r="F218" s="133"/>
    </row>
    <row r="219" spans="1:6" ht="12.75">
      <c r="A219" s="7" t="s">
        <v>20</v>
      </c>
      <c r="B219" s="145">
        <v>231</v>
      </c>
      <c r="C219" s="144">
        <v>169231206</v>
      </c>
      <c r="D219" s="99">
        <f aca="true" t="shared" si="10" ref="D219:D230">C219/B219</f>
        <v>732602.6233766234</v>
      </c>
      <c r="E219" s="146">
        <v>38</v>
      </c>
      <c r="F219" s="173">
        <v>2.1376557354321517</v>
      </c>
    </row>
    <row r="220" spans="1:6" ht="12.75">
      <c r="A220" s="7" t="s">
        <v>21</v>
      </c>
      <c r="B220" s="128">
        <v>263</v>
      </c>
      <c r="C220" s="188">
        <v>181784030</v>
      </c>
      <c r="D220" s="99">
        <f t="shared" si="10"/>
        <v>691194.030418251</v>
      </c>
      <c r="E220" s="183">
        <v>37</v>
      </c>
      <c r="F220" s="130">
        <v>2.1313689703655485</v>
      </c>
    </row>
    <row r="221" spans="1:6" ht="12.75">
      <c r="A221" s="7" t="s">
        <v>22</v>
      </c>
      <c r="B221" s="128">
        <v>144</v>
      </c>
      <c r="C221" s="128">
        <v>110611852</v>
      </c>
      <c r="D221" s="99">
        <f t="shared" si="10"/>
        <v>768137.8611111111</v>
      </c>
      <c r="E221" s="141">
        <v>39</v>
      </c>
      <c r="F221" s="198">
        <v>2.1323756108884244</v>
      </c>
    </row>
    <row r="222" spans="1:6" ht="12.75">
      <c r="A222" s="7" t="s">
        <v>23</v>
      </c>
      <c r="B222" s="128">
        <v>162</v>
      </c>
      <c r="C222" s="128">
        <v>117674815</v>
      </c>
      <c r="D222" s="99">
        <f t="shared" si="10"/>
        <v>726387.7469135802</v>
      </c>
      <c r="E222" s="141">
        <v>40</v>
      </c>
      <c r="F222" s="198">
        <v>2.13865211872226</v>
      </c>
    </row>
    <row r="223" spans="1:6" ht="12.75">
      <c r="A223" s="7" t="s">
        <v>24</v>
      </c>
      <c r="B223" s="128">
        <v>814</v>
      </c>
      <c r="C223" s="128">
        <v>401330768</v>
      </c>
      <c r="D223" s="99">
        <f t="shared" si="10"/>
        <v>493035.34152334154</v>
      </c>
      <c r="E223" s="141">
        <v>43</v>
      </c>
      <c r="F223" s="198">
        <v>2.2133413288163344</v>
      </c>
    </row>
    <row r="224" spans="1:6" ht="12.75">
      <c r="A224" s="7" t="s">
        <v>25</v>
      </c>
      <c r="B224" s="128">
        <v>255</v>
      </c>
      <c r="C224" s="128">
        <v>168220910</v>
      </c>
      <c r="D224" s="99">
        <f t="shared" si="10"/>
        <v>659689.8431372549</v>
      </c>
      <c r="E224" s="141">
        <v>39</v>
      </c>
      <c r="F224" s="142">
        <v>2.1587088669892465</v>
      </c>
    </row>
    <row r="225" spans="1:6" ht="12.75">
      <c r="A225" s="7" t="s">
        <v>26</v>
      </c>
      <c r="B225" s="128">
        <v>146</v>
      </c>
      <c r="C225" s="128">
        <v>92593300</v>
      </c>
      <c r="D225" s="99">
        <f t="shared" si="10"/>
        <v>634200.6849315069</v>
      </c>
      <c r="E225" s="129">
        <v>39</v>
      </c>
      <c r="F225" s="130">
        <v>2.1648034660175197</v>
      </c>
    </row>
    <row r="226" spans="1:6" ht="12.75">
      <c r="A226" s="7" t="s">
        <v>27</v>
      </c>
      <c r="B226" s="128">
        <v>192</v>
      </c>
      <c r="C226" s="128">
        <v>134275366</v>
      </c>
      <c r="D226" s="99">
        <f t="shared" si="10"/>
        <v>699350.8645833334</v>
      </c>
      <c r="E226" s="129">
        <v>40</v>
      </c>
      <c r="F226" s="130">
        <v>2.142218121081122</v>
      </c>
    </row>
    <row r="227" spans="1:6" ht="12.75">
      <c r="A227" s="7" t="s">
        <v>28</v>
      </c>
      <c r="B227" s="135">
        <v>275</v>
      </c>
      <c r="C227" s="136">
        <v>182793729</v>
      </c>
      <c r="D227" s="99">
        <f t="shared" si="10"/>
        <v>664704.4690909091</v>
      </c>
      <c r="E227" s="137">
        <v>40</v>
      </c>
      <c r="F227" s="172">
        <v>2.1479668617078214</v>
      </c>
    </row>
    <row r="228" spans="1:6" ht="12.75">
      <c r="A228" s="7" t="s">
        <v>29</v>
      </c>
      <c r="B228" s="80">
        <v>153</v>
      </c>
      <c r="C228" s="80">
        <v>116846247</v>
      </c>
      <c r="D228" s="99">
        <f t="shared" si="10"/>
        <v>763700.9607843137</v>
      </c>
      <c r="E228" s="82">
        <v>38</v>
      </c>
      <c r="F228" s="171">
        <v>2.1235398603773725</v>
      </c>
    </row>
    <row r="229" spans="1:6" ht="12.75">
      <c r="A229" s="7" t="s">
        <v>30</v>
      </c>
      <c r="B229" s="128">
        <v>267</v>
      </c>
      <c r="C229" s="140">
        <v>185198988</v>
      </c>
      <c r="D229" s="99">
        <f t="shared" si="10"/>
        <v>693629.1685393258</v>
      </c>
      <c r="E229" s="141">
        <v>39</v>
      </c>
      <c r="F229" s="184">
        <v>2.149175428269619</v>
      </c>
    </row>
    <row r="230" spans="1:6" ht="12.75">
      <c r="A230" s="7" t="s">
        <v>31</v>
      </c>
      <c r="B230" s="128">
        <v>475</v>
      </c>
      <c r="C230" s="140">
        <v>310385998</v>
      </c>
      <c r="D230" s="99">
        <f t="shared" si="10"/>
        <v>653444.2063157895</v>
      </c>
      <c r="E230" s="141">
        <v>40</v>
      </c>
      <c r="F230" s="198">
        <v>2.1518473140337986</v>
      </c>
    </row>
    <row r="231" spans="1:6" ht="12.75">
      <c r="A231" s="7"/>
      <c r="B231" s="80"/>
      <c r="C231" s="80"/>
      <c r="D231" s="99"/>
      <c r="E231" s="82"/>
      <c r="F231" s="187"/>
    </row>
    <row r="232" spans="1:6" ht="12.75">
      <c r="A232" s="29" t="s">
        <v>0</v>
      </c>
      <c r="B232" s="86">
        <f>SUM(B219:B231)</f>
        <v>3377</v>
      </c>
      <c r="C232" s="86">
        <f>SUM(C219:C231)</f>
        <v>2170947209</v>
      </c>
      <c r="D232" s="100">
        <f>C232/B232</f>
        <v>642862.6618300267</v>
      </c>
      <c r="E232" s="88">
        <f>(($C219*E219)+($C220*E220)+($C221*E221)+($C222*E222)+($C223*E223)+($C224*E224)+($C225*E225)+($C226*E226)+($C227*E227)+($C228*E228)+($C229*E229)+($C230*E230))/$C232</f>
        <v>39.78344026973527</v>
      </c>
      <c r="F232" s="89">
        <f>(($C219*F219)+($C220*F220)+($C221*F221)+($C222*F222)+($C223*F223)+($C224*F224)+($C225*F225)+($C226*F226)+($C227*F227)+($C228*F228)+($C229*F229)+($C230*F230))/$C232</f>
        <v>2.1570974539482686</v>
      </c>
    </row>
    <row r="233" spans="1:6" ht="12.75">
      <c r="A233" s="7"/>
      <c r="B233" s="33"/>
      <c r="C233" s="33"/>
      <c r="D233" s="96"/>
      <c r="E233" s="35"/>
      <c r="F233" s="35"/>
    </row>
    <row r="234" spans="1:6" ht="12.75">
      <c r="A234" s="9" t="s">
        <v>83</v>
      </c>
      <c r="B234" s="18"/>
      <c r="C234" s="23"/>
      <c r="D234" s="97"/>
      <c r="E234" s="58"/>
      <c r="F234" s="14"/>
    </row>
    <row r="235" spans="1:6" ht="12.75">
      <c r="A235" s="7" t="s">
        <v>20</v>
      </c>
      <c r="B235" s="181">
        <v>1</v>
      </c>
      <c r="C235" s="144">
        <v>3906225</v>
      </c>
      <c r="D235" s="99">
        <f aca="true" t="shared" si="11" ref="D235:D240">C235/B235</f>
        <v>3906225</v>
      </c>
      <c r="E235" s="146">
        <v>36</v>
      </c>
      <c r="F235" s="186">
        <v>1.99</v>
      </c>
    </row>
    <row r="236" spans="1:6" ht="12.75">
      <c r="A236" s="7" t="s">
        <v>21</v>
      </c>
      <c r="B236" s="128">
        <v>24</v>
      </c>
      <c r="C236" s="188">
        <v>98181131</v>
      </c>
      <c r="D236" s="99">
        <f t="shared" si="11"/>
        <v>4090880.4583333335</v>
      </c>
      <c r="E236" s="183">
        <v>37</v>
      </c>
      <c r="F236" s="130">
        <v>1.9839394495262028</v>
      </c>
    </row>
    <row r="237" spans="1:6" ht="12.75">
      <c r="A237" s="7" t="s">
        <v>22</v>
      </c>
      <c r="B237" s="128">
        <v>0</v>
      </c>
      <c r="C237" s="128">
        <v>0</v>
      </c>
      <c r="D237" s="99">
        <v>0</v>
      </c>
      <c r="E237" s="129">
        <v>0</v>
      </c>
      <c r="F237" s="130">
        <v>0</v>
      </c>
    </row>
    <row r="238" spans="1:6" ht="12.75">
      <c r="A238" s="7" t="s">
        <v>23</v>
      </c>
      <c r="B238" s="181">
        <v>7</v>
      </c>
      <c r="C238" s="176">
        <v>43917311</v>
      </c>
      <c r="D238" s="99">
        <f t="shared" si="11"/>
        <v>6273901.571428572</v>
      </c>
      <c r="E238" s="141">
        <v>28</v>
      </c>
      <c r="F238" s="198">
        <v>1.961029061410431</v>
      </c>
    </row>
    <row r="239" spans="1:6" ht="12.75">
      <c r="A239" s="7" t="s">
        <v>24</v>
      </c>
      <c r="B239" s="128">
        <v>10</v>
      </c>
      <c r="C239" s="188">
        <v>29531868</v>
      </c>
      <c r="D239" s="99">
        <f t="shared" si="11"/>
        <v>2953186.8</v>
      </c>
      <c r="E239" s="141">
        <v>36</v>
      </c>
      <c r="F239" s="198">
        <v>1.9631825318330693</v>
      </c>
    </row>
    <row r="240" spans="1:6" ht="12.75">
      <c r="A240" s="7" t="s">
        <v>25</v>
      </c>
      <c r="B240" s="128">
        <v>1</v>
      </c>
      <c r="C240" s="128">
        <v>1591175</v>
      </c>
      <c r="D240" s="99">
        <f t="shared" si="11"/>
        <v>1591175</v>
      </c>
      <c r="E240" s="141">
        <v>36</v>
      </c>
      <c r="F240" s="198">
        <v>1.99</v>
      </c>
    </row>
    <row r="241" spans="1:6" ht="12.75">
      <c r="A241" s="7" t="s">
        <v>26</v>
      </c>
      <c r="B241" s="135">
        <v>0</v>
      </c>
      <c r="C241" s="136">
        <v>0</v>
      </c>
      <c r="D241" s="99">
        <v>0</v>
      </c>
      <c r="E241" s="175">
        <v>0</v>
      </c>
      <c r="F241" s="171">
        <v>0</v>
      </c>
    </row>
    <row r="242" spans="1:6" ht="12.75">
      <c r="A242" s="7" t="s">
        <v>27</v>
      </c>
      <c r="B242" s="135">
        <v>5</v>
      </c>
      <c r="C242" s="136">
        <v>20636623</v>
      </c>
      <c r="D242" s="99">
        <f>C242/B242</f>
        <v>4127324.6</v>
      </c>
      <c r="E242" s="175">
        <v>37</v>
      </c>
      <c r="F242" s="171">
        <v>1.850131620856765</v>
      </c>
    </row>
    <row r="243" spans="1:6" ht="12.75">
      <c r="A243" s="7" t="s">
        <v>28</v>
      </c>
      <c r="B243" s="145">
        <v>0</v>
      </c>
      <c r="C243" s="144">
        <v>0</v>
      </c>
      <c r="D243" s="99">
        <v>0</v>
      </c>
      <c r="E243" s="146">
        <v>0</v>
      </c>
      <c r="F243" s="185">
        <v>0</v>
      </c>
    </row>
    <row r="244" spans="1:6" ht="12.75">
      <c r="A244" s="7" t="s">
        <v>29</v>
      </c>
      <c r="B244" s="135">
        <v>0</v>
      </c>
      <c r="C244" s="136">
        <v>0</v>
      </c>
      <c r="D244" s="99">
        <v>0</v>
      </c>
      <c r="E244" s="175">
        <v>0</v>
      </c>
      <c r="F244" s="171">
        <v>0</v>
      </c>
    </row>
    <row r="245" spans="1:6" ht="12.75">
      <c r="A245" s="7" t="s">
        <v>30</v>
      </c>
      <c r="B245" s="181">
        <v>1</v>
      </c>
      <c r="C245" s="158">
        <v>304638</v>
      </c>
      <c r="D245" s="99">
        <f>C245/B245</f>
        <v>304638</v>
      </c>
      <c r="E245" s="146">
        <v>18</v>
      </c>
      <c r="F245" s="186">
        <v>1.99</v>
      </c>
    </row>
    <row r="246" spans="1:6" ht="12.75">
      <c r="A246" s="7" t="s">
        <v>31</v>
      </c>
      <c r="B246" s="128">
        <v>0</v>
      </c>
      <c r="C246" s="140">
        <v>0</v>
      </c>
      <c r="D246" s="99">
        <v>0</v>
      </c>
      <c r="E246" s="141">
        <v>0</v>
      </c>
      <c r="F246" s="141">
        <v>0</v>
      </c>
    </row>
    <row r="247" spans="1:6" ht="12.75">
      <c r="A247" s="7"/>
      <c r="B247" s="80"/>
      <c r="C247" s="80"/>
      <c r="D247" s="99"/>
      <c r="E247" s="82"/>
      <c r="F247" s="85"/>
    </row>
    <row r="248" spans="1:6" ht="12.75">
      <c r="A248" s="29" t="s">
        <v>0</v>
      </c>
      <c r="B248" s="86">
        <f>SUM(B235:B247)</f>
        <v>49</v>
      </c>
      <c r="C248" s="86">
        <f>SUM(C235:C247)</f>
        <v>198068971</v>
      </c>
      <c r="D248" s="100">
        <f>C248/B248</f>
        <v>4042223.897959184</v>
      </c>
      <c r="E248" s="88">
        <f>(($C235*E235)+($C236*E236)+($C237*E237)+($C238*E238)+($C239*E239)+($C240*E240)+($C241*E241)+($C242*E242)+($C243*E243)+($C244*E244)+($C245*E245)+($C246*E246))/$C248</f>
        <v>34.79837706634019</v>
      </c>
      <c r="F248" s="89">
        <f>(($C235*F235)+($C236*F236)+($C237*F237)+($C238*F238)+($C239*F239)+($C240*F240)+($C241*F241)+($C242*F242)+($C243*F243)+($C244*F244)+($C245*F245)+($C246*F246))/$C248</f>
        <v>1.9620009735396666</v>
      </c>
    </row>
    <row r="249" spans="1:6" ht="12.75">
      <c r="A249" s="236"/>
      <c r="B249" s="237"/>
      <c r="C249" s="237"/>
      <c r="D249" s="164"/>
      <c r="E249" s="226"/>
      <c r="F249" s="161"/>
    </row>
    <row r="250" spans="1:6" ht="12.75">
      <c r="A250" s="9" t="s">
        <v>84</v>
      </c>
      <c r="B250" s="18"/>
      <c r="C250" s="23"/>
      <c r="D250" s="97"/>
      <c r="E250" s="58"/>
      <c r="F250" s="14"/>
    </row>
    <row r="251" spans="1:6" ht="12.75">
      <c r="A251" s="7" t="s">
        <v>20</v>
      </c>
      <c r="B251" s="181"/>
      <c r="C251" s="144"/>
      <c r="D251" s="99"/>
      <c r="E251" s="146"/>
      <c r="F251" s="186"/>
    </row>
    <row r="252" spans="1:6" ht="12.75">
      <c r="A252" s="7" t="s">
        <v>21</v>
      </c>
      <c r="B252" s="128"/>
      <c r="C252" s="188"/>
      <c r="D252" s="99"/>
      <c r="E252" s="183"/>
      <c r="F252" s="130"/>
    </row>
    <row r="253" spans="1:6" ht="12.75">
      <c r="A253" s="7" t="s">
        <v>22</v>
      </c>
      <c r="B253" s="128"/>
      <c r="C253" s="128"/>
      <c r="D253" s="99"/>
      <c r="E253" s="129"/>
      <c r="F253" s="130"/>
    </row>
    <row r="254" spans="1:6" ht="12.75">
      <c r="A254" s="7" t="s">
        <v>23</v>
      </c>
      <c r="B254" s="181"/>
      <c r="C254" s="176"/>
      <c r="D254" s="99"/>
      <c r="E254" s="141"/>
      <c r="F254" s="198"/>
    </row>
    <row r="255" spans="1:6" ht="12.75">
      <c r="A255" s="7" t="s">
        <v>24</v>
      </c>
      <c r="B255" s="128"/>
      <c r="C255" s="188"/>
      <c r="D255" s="99"/>
      <c r="E255" s="141"/>
      <c r="F255" s="198"/>
    </row>
    <row r="256" spans="1:6" ht="12.75">
      <c r="A256" s="7" t="s">
        <v>25</v>
      </c>
      <c r="B256" s="128"/>
      <c r="C256" s="128"/>
      <c r="D256" s="99"/>
      <c r="E256" s="141"/>
      <c r="F256" s="198"/>
    </row>
    <row r="257" spans="1:6" ht="12.75">
      <c r="A257" s="7" t="s">
        <v>26</v>
      </c>
      <c r="B257" s="135"/>
      <c r="C257" s="136"/>
      <c r="D257" s="99"/>
      <c r="E257" s="175"/>
      <c r="F257" s="171"/>
    </row>
    <row r="258" spans="1:6" ht="12.75">
      <c r="A258" s="7" t="s">
        <v>27</v>
      </c>
      <c r="B258" s="135"/>
      <c r="C258" s="136"/>
      <c r="D258" s="99"/>
      <c r="E258" s="175"/>
      <c r="F258" s="171"/>
    </row>
    <row r="259" spans="1:6" ht="12.75">
      <c r="A259" s="7" t="s">
        <v>28</v>
      </c>
      <c r="B259" s="145"/>
      <c r="C259" s="144"/>
      <c r="D259" s="99"/>
      <c r="E259" s="146"/>
      <c r="F259" s="185"/>
    </row>
    <row r="260" spans="1:6" ht="12.75">
      <c r="A260" s="7" t="s">
        <v>29</v>
      </c>
      <c r="B260" s="135"/>
      <c r="C260" s="136"/>
      <c r="D260" s="99"/>
      <c r="E260" s="175"/>
      <c r="F260" s="171"/>
    </row>
    <row r="261" spans="1:6" ht="12.75">
      <c r="A261" s="7" t="s">
        <v>30</v>
      </c>
      <c r="B261" s="181">
        <v>1</v>
      </c>
      <c r="C261" s="158">
        <v>304638</v>
      </c>
      <c r="D261" s="99">
        <f>C261/B261</f>
        <v>304638</v>
      </c>
      <c r="E261" s="146">
        <v>18</v>
      </c>
      <c r="F261" s="186">
        <v>1.99</v>
      </c>
    </row>
    <row r="262" spans="1:6" ht="12.75">
      <c r="A262" s="7" t="s">
        <v>31</v>
      </c>
      <c r="B262" s="128">
        <v>15</v>
      </c>
      <c r="C262" s="140">
        <v>53889285</v>
      </c>
      <c r="D262" s="99">
        <f>C262/B262</f>
        <v>3592619</v>
      </c>
      <c r="E262" s="141">
        <v>38</v>
      </c>
      <c r="F262" s="130">
        <v>2.43</v>
      </c>
    </row>
    <row r="263" spans="1:6" ht="12.75">
      <c r="A263" s="7"/>
      <c r="B263" s="80"/>
      <c r="C263" s="80"/>
      <c r="D263" s="99"/>
      <c r="E263" s="82"/>
      <c r="F263" s="85"/>
    </row>
    <row r="264" spans="1:6" ht="12.75">
      <c r="A264" s="29" t="s">
        <v>0</v>
      </c>
      <c r="B264" s="86">
        <f>SUM(B251:B263)</f>
        <v>16</v>
      </c>
      <c r="C264" s="86">
        <f>SUM(C251:C263)</f>
        <v>54193923</v>
      </c>
      <c r="D264" s="100">
        <f>C264/B264</f>
        <v>3387120.1875</v>
      </c>
      <c r="E264" s="88">
        <f>(($C251*E251)+($C252*E252)+($C253*E253)+($C254*E254)+($C255*E255)+($C256*E256)+($C257*E257)+($C258*E258)+($C259*E259)+($C260*E260)+($C261*E261)+($C262*E262))/$C264</f>
        <v>37.88757484856743</v>
      </c>
      <c r="F264" s="89">
        <f>(($C251*F251)+($C252*F252)+($C253*F253)+($C254*F254)+($C255*F255)+($C256*F256)+($C257*F257)+($C258*F258)+($C259*F259)+($C260*F260)+($C261*F261)+($C262*F262))/$C264</f>
        <v>2.427526646668484</v>
      </c>
    </row>
    <row r="265" spans="1:6" ht="12.75">
      <c r="A265" s="36"/>
      <c r="B265" s="37"/>
      <c r="C265" s="37"/>
      <c r="D265" s="103"/>
      <c r="E265" s="61"/>
      <c r="F265" s="62"/>
    </row>
    <row r="266" spans="1:6" ht="12.75">
      <c r="A266" s="40"/>
      <c r="B266" s="42"/>
      <c r="C266" s="42"/>
      <c r="D266" s="104"/>
      <c r="E266" s="63"/>
      <c r="F266" s="111"/>
    </row>
    <row r="267" spans="1:6" ht="12.75">
      <c r="A267" s="93" t="s">
        <v>0</v>
      </c>
      <c r="B267" s="72">
        <f>SUM(B24,B40,B56,B72,B88,B104,B120,B136,B152,B168,B184,B200,B216,B232,B248,B264)</f>
        <v>57753</v>
      </c>
      <c r="C267" s="72">
        <f>SUM(C24,C40,C56,C72,C88,C104,C120,C136,C152,C168,C184,C200,C216,C232,C248,C264)</f>
        <v>40014668564</v>
      </c>
      <c r="D267" s="105">
        <f>C267/B267</f>
        <v>692858.7010891209</v>
      </c>
      <c r="E267" s="74">
        <f>(($C24*E24)+($C40*E40)+($C56*E56)+($C72*E72)+($C88*E88)+($C104*E104)+($C120*E120)+($C136*E136)+($C152*E152)+($C168*E168)+($C184*E184)+($C200*E200)+($C216*E216)+($C232*E232)+($C248*E248)+($C264*E264))/$C267</f>
        <v>43.43570563447539</v>
      </c>
      <c r="F267" s="75">
        <f>(($C24*F24)+($C40*F40)+($C56*F56)+($C72*F72)+($C88*F88)+($C104*F104)+($C120*F120)+($C136*F136)+($C152*F152)+($C168*F168)+($C184*F184)+($C200*F200)+($C216*F216)+($C232*F232)+($C248*F248)+($C264*F264))/$C267</f>
        <v>1.9503820713881612</v>
      </c>
    </row>
    <row r="268" spans="1:6" ht="12.75">
      <c r="A268" s="41"/>
      <c r="B268" s="43"/>
      <c r="C268" s="43"/>
      <c r="D268" s="106"/>
      <c r="E268" s="65"/>
      <c r="F268" s="112"/>
    </row>
    <row r="269" spans="1:6" ht="12.75">
      <c r="A269" s="10"/>
      <c r="B269" s="2"/>
      <c r="C269" s="3"/>
      <c r="D269" s="4"/>
      <c r="E269" s="56"/>
      <c r="F269" s="14"/>
    </row>
    <row r="270" spans="1:6" ht="12.75">
      <c r="A270" s="134" t="s">
        <v>58</v>
      </c>
      <c r="B270" s="2"/>
      <c r="C270" s="3"/>
      <c r="D270" s="4"/>
      <c r="E270" s="56"/>
      <c r="F270" s="14"/>
    </row>
    <row r="271" spans="1:6" ht="12.75">
      <c r="A271" s="113" t="s">
        <v>7</v>
      </c>
      <c r="B271" s="114" t="s">
        <v>51</v>
      </c>
      <c r="C271" s="115" t="s">
        <v>3</v>
      </c>
      <c r="D271" s="63" t="s">
        <v>11</v>
      </c>
      <c r="E271" s="116" t="s">
        <v>13</v>
      </c>
      <c r="F271" s="64" t="s">
        <v>15</v>
      </c>
    </row>
    <row r="272" spans="1:6" ht="12.75">
      <c r="A272" s="117"/>
      <c r="B272" s="118" t="s">
        <v>9</v>
      </c>
      <c r="C272" s="119" t="s">
        <v>50</v>
      </c>
      <c r="D272" s="120" t="s">
        <v>52</v>
      </c>
      <c r="E272" s="121" t="s">
        <v>52</v>
      </c>
      <c r="F272" s="122" t="s">
        <v>60</v>
      </c>
    </row>
    <row r="273" spans="1:6" ht="12.75">
      <c r="A273" s="41"/>
      <c r="B273" s="123" t="s">
        <v>4</v>
      </c>
      <c r="C273" s="123" t="s">
        <v>5</v>
      </c>
      <c r="D273" s="124" t="s">
        <v>6</v>
      </c>
      <c r="E273" s="125" t="s">
        <v>17</v>
      </c>
      <c r="F273" s="125" t="s">
        <v>18</v>
      </c>
    </row>
    <row r="274" spans="1:6" ht="12.75">
      <c r="A274" s="32"/>
      <c r="B274" s="90"/>
      <c r="C274" s="90"/>
      <c r="D274" s="101"/>
      <c r="E274" s="91"/>
      <c r="F274" s="92"/>
    </row>
    <row r="275" spans="1:6" ht="12.75">
      <c r="A275" s="9" t="s">
        <v>32</v>
      </c>
      <c r="B275" s="80"/>
      <c r="C275" s="80"/>
      <c r="D275" s="102"/>
      <c r="E275" s="82"/>
      <c r="F275" s="83"/>
    </row>
    <row r="276" spans="1:6" ht="12.75">
      <c r="A276" s="7" t="s">
        <v>20</v>
      </c>
      <c r="B276" s="139">
        <v>45</v>
      </c>
      <c r="C276" s="195">
        <v>265236211</v>
      </c>
      <c r="D276" s="99">
        <f aca="true" t="shared" si="12" ref="D276:D287">C276/B276</f>
        <v>5894138.022222222</v>
      </c>
      <c r="E276" s="141">
        <v>267</v>
      </c>
      <c r="F276" s="198">
        <v>6.657177443052826</v>
      </c>
    </row>
    <row r="277" spans="1:6" ht="12.75">
      <c r="A277" s="7" t="s">
        <v>21</v>
      </c>
      <c r="B277" s="139">
        <v>42</v>
      </c>
      <c r="C277" s="140">
        <v>265397902</v>
      </c>
      <c r="D277" s="99">
        <f t="shared" si="12"/>
        <v>6318997.666666667</v>
      </c>
      <c r="E277" s="141">
        <v>259</v>
      </c>
      <c r="F277" s="130">
        <v>6.680970506089381</v>
      </c>
    </row>
    <row r="278" spans="1:6" ht="12.75">
      <c r="A278" s="7" t="s">
        <v>22</v>
      </c>
      <c r="B278" s="145">
        <v>34</v>
      </c>
      <c r="C278" s="144">
        <v>239371007</v>
      </c>
      <c r="D278" s="99">
        <f t="shared" si="12"/>
        <v>7040323.735294118</v>
      </c>
      <c r="E278" s="146">
        <v>265</v>
      </c>
      <c r="F278" s="174">
        <v>6.459981115298563</v>
      </c>
    </row>
    <row r="279" spans="1:6" ht="12.75">
      <c r="A279" s="7" t="s">
        <v>23</v>
      </c>
      <c r="B279" s="128">
        <v>50</v>
      </c>
      <c r="C279" s="140">
        <v>250278740</v>
      </c>
      <c r="D279" s="99">
        <f t="shared" si="12"/>
        <v>5005574.8</v>
      </c>
      <c r="E279" s="141">
        <v>266</v>
      </c>
      <c r="F279" s="198">
        <v>6.59900168044637</v>
      </c>
    </row>
    <row r="280" spans="1:6" ht="12.75">
      <c r="A280" s="7" t="s">
        <v>24</v>
      </c>
      <c r="B280" s="128">
        <v>39</v>
      </c>
      <c r="C280" s="140">
        <v>212805403</v>
      </c>
      <c r="D280" s="99">
        <f t="shared" si="12"/>
        <v>5456548.794871795</v>
      </c>
      <c r="E280" s="141">
        <v>264</v>
      </c>
      <c r="F280" s="198">
        <v>6.496770144318187</v>
      </c>
    </row>
    <row r="281" spans="1:6" ht="12.75">
      <c r="A281" s="7" t="s">
        <v>25</v>
      </c>
      <c r="B281" s="128">
        <v>37</v>
      </c>
      <c r="C281" s="140">
        <v>208939865</v>
      </c>
      <c r="D281" s="99">
        <f t="shared" si="12"/>
        <v>5647023.378378378</v>
      </c>
      <c r="E281" s="141">
        <v>262</v>
      </c>
      <c r="F281" s="198">
        <v>6.473251460127056</v>
      </c>
    </row>
    <row r="282" spans="1:6" ht="12.75">
      <c r="A282" s="7" t="s">
        <v>26</v>
      </c>
      <c r="B282" s="128">
        <v>25</v>
      </c>
      <c r="C282" s="140">
        <v>192868427</v>
      </c>
      <c r="D282" s="99">
        <f t="shared" si="12"/>
        <v>7714737.08</v>
      </c>
      <c r="E282" s="141">
        <v>263</v>
      </c>
      <c r="F282" s="198">
        <v>6.42</v>
      </c>
    </row>
    <row r="283" spans="1:6" ht="12.75">
      <c r="A283" s="7" t="s">
        <v>27</v>
      </c>
      <c r="B283" s="80">
        <v>49</v>
      </c>
      <c r="C283" s="80">
        <v>265825606</v>
      </c>
      <c r="D283" s="99">
        <f t="shared" si="12"/>
        <v>5425012.367346939</v>
      </c>
      <c r="E283" s="82">
        <v>273</v>
      </c>
      <c r="F283" s="83">
        <v>6.55</v>
      </c>
    </row>
    <row r="284" spans="1:6" ht="12.75">
      <c r="A284" s="7" t="s">
        <v>28</v>
      </c>
      <c r="B284" s="135">
        <v>21</v>
      </c>
      <c r="C284" s="136">
        <v>114854939</v>
      </c>
      <c r="D284" s="99">
        <f t="shared" si="12"/>
        <v>5469282.80952381</v>
      </c>
      <c r="E284" s="137">
        <v>274</v>
      </c>
      <c r="F284" s="199">
        <v>6.55</v>
      </c>
    </row>
    <row r="285" spans="1:6" ht="12.75">
      <c r="A285" s="7" t="s">
        <v>29</v>
      </c>
      <c r="B285" s="80">
        <v>17</v>
      </c>
      <c r="C285" s="80">
        <v>98289739</v>
      </c>
      <c r="D285" s="99">
        <f t="shared" si="12"/>
        <v>5781749.352941177</v>
      </c>
      <c r="E285" s="82">
        <v>266</v>
      </c>
      <c r="F285" s="83">
        <v>6.42</v>
      </c>
    </row>
    <row r="286" spans="1:6" ht="12.75">
      <c r="A286" s="7" t="s">
        <v>30</v>
      </c>
      <c r="B286" s="128">
        <v>30</v>
      </c>
      <c r="C286" s="140">
        <v>127231336</v>
      </c>
      <c r="D286" s="99">
        <f t="shared" si="12"/>
        <v>4241044.533333333</v>
      </c>
      <c r="E286" s="141">
        <v>273</v>
      </c>
      <c r="F286" s="198">
        <v>6.29</v>
      </c>
    </row>
    <row r="287" spans="1:6" ht="12.75">
      <c r="A287" s="7" t="s">
        <v>31</v>
      </c>
      <c r="B287" s="128">
        <v>32</v>
      </c>
      <c r="C287" s="140">
        <v>236355133</v>
      </c>
      <c r="D287" s="99">
        <f t="shared" si="12"/>
        <v>7386097.90625</v>
      </c>
      <c r="E287" s="141">
        <v>247</v>
      </c>
      <c r="F287" s="198">
        <v>6.42</v>
      </c>
    </row>
    <row r="288" spans="1:6" ht="12.75">
      <c r="A288" s="7"/>
      <c r="B288" s="80"/>
      <c r="C288" s="80"/>
      <c r="D288" s="99"/>
      <c r="E288" s="82"/>
      <c r="F288" s="85"/>
    </row>
    <row r="289" spans="1:6" ht="12.75">
      <c r="A289" s="29" t="s">
        <v>0</v>
      </c>
      <c r="B289" s="86">
        <f>SUM(B276:B288)</f>
        <v>421</v>
      </c>
      <c r="C289" s="86">
        <f>SUM(C276:C288)</f>
        <v>2477454308</v>
      </c>
      <c r="D289" s="100">
        <f>C289/B289</f>
        <v>5884689.567695962</v>
      </c>
      <c r="E289" s="88">
        <f>(($C276*E276)+($C277*E277)+($C278*E278)+($C279*E279)+($C280*E280)+($C281*E281)+($C282*E282)+($C283*E283)+($C284*E284)+($C285*E285)+($C286*E286)+($C287*E287))/$C289</f>
        <v>264.18668499213345</v>
      </c>
      <c r="F289" s="89">
        <f>(($C276*F276)+($C277*F277)+($C278*F278)+($C279*F279)+($C280*F280)+($C281*F281)+($C282*F282)+($C283*F283)+($C284*F284)+($C285*F285)+($C286*F286)+($C287*F287))/$C289</f>
        <v>6.519679560895458</v>
      </c>
    </row>
    <row r="290" spans="1:6" ht="12.75">
      <c r="A290" s="7"/>
      <c r="B290" s="33"/>
      <c r="C290" s="33"/>
      <c r="D290" s="96"/>
      <c r="E290" s="35"/>
      <c r="F290" s="35"/>
    </row>
    <row r="291" spans="1:6" ht="12.75">
      <c r="A291" s="9" t="s">
        <v>59</v>
      </c>
      <c r="B291" s="18"/>
      <c r="C291" s="23"/>
      <c r="D291" s="97"/>
      <c r="E291" s="58"/>
      <c r="F291" s="14"/>
    </row>
    <row r="292" spans="1:6" ht="12.75">
      <c r="A292" s="7" t="s">
        <v>20</v>
      </c>
      <c r="B292" s="145">
        <v>6</v>
      </c>
      <c r="C292" s="144">
        <v>24478825</v>
      </c>
      <c r="D292" s="99">
        <f aca="true" t="shared" si="13" ref="D292:D298">C292/B292</f>
        <v>4079804.1666666665</v>
      </c>
      <c r="E292" s="146">
        <v>267</v>
      </c>
      <c r="F292" s="173">
        <v>7.238250174589671</v>
      </c>
    </row>
    <row r="293" spans="1:6" ht="12.75">
      <c r="A293" s="7" t="s">
        <v>21</v>
      </c>
      <c r="B293" s="139">
        <v>1</v>
      </c>
      <c r="C293" s="140">
        <v>4681391</v>
      </c>
      <c r="D293" s="99">
        <f t="shared" si="13"/>
        <v>4681391</v>
      </c>
      <c r="E293" s="141">
        <v>360</v>
      </c>
      <c r="F293" s="130">
        <v>7.53</v>
      </c>
    </row>
    <row r="294" spans="1:6" ht="12.75">
      <c r="A294" s="7" t="s">
        <v>22</v>
      </c>
      <c r="B294" s="128">
        <v>3</v>
      </c>
      <c r="C294" s="140">
        <v>13395475</v>
      </c>
      <c r="D294" s="99">
        <f t="shared" si="13"/>
        <v>4465158.333333333</v>
      </c>
      <c r="E294" s="141">
        <v>260</v>
      </c>
      <c r="F294" s="198">
        <v>6.805826333146081</v>
      </c>
    </row>
    <row r="295" spans="1:6" ht="12.75">
      <c r="A295" s="7" t="s">
        <v>23</v>
      </c>
      <c r="B295" s="128">
        <v>1</v>
      </c>
      <c r="C295" s="140">
        <v>6200048</v>
      </c>
      <c r="D295" s="99">
        <f t="shared" si="13"/>
        <v>6200048</v>
      </c>
      <c r="E295" s="141">
        <v>300</v>
      </c>
      <c r="F295" s="198">
        <v>6.78</v>
      </c>
    </row>
    <row r="296" spans="1:6" ht="12.75">
      <c r="A296" s="7" t="s">
        <v>24</v>
      </c>
      <c r="B296" s="128">
        <v>5</v>
      </c>
      <c r="C296" s="140">
        <v>23708732</v>
      </c>
      <c r="D296" s="99">
        <f t="shared" si="13"/>
        <v>4741746.4</v>
      </c>
      <c r="E296" s="141">
        <v>302</v>
      </c>
      <c r="F296" s="198">
        <v>7.009854139816503</v>
      </c>
    </row>
    <row r="297" spans="1:6" ht="12.75">
      <c r="A297" s="7" t="s">
        <v>25</v>
      </c>
      <c r="B297" s="181">
        <v>4</v>
      </c>
      <c r="C297" s="144">
        <v>18575426</v>
      </c>
      <c r="D297" s="99">
        <f t="shared" si="13"/>
        <v>4643856.5</v>
      </c>
      <c r="E297" s="146">
        <v>212</v>
      </c>
      <c r="F297" s="174">
        <v>6.617735901723061</v>
      </c>
    </row>
    <row r="298" spans="1:6" ht="12.75">
      <c r="A298" s="7" t="s">
        <v>26</v>
      </c>
      <c r="B298" s="80">
        <v>2</v>
      </c>
      <c r="C298" s="80">
        <v>7755760</v>
      </c>
      <c r="D298" s="99">
        <f t="shared" si="13"/>
        <v>3877880</v>
      </c>
      <c r="E298" s="82">
        <v>279</v>
      </c>
      <c r="F298" s="85">
        <v>6.818487008365396</v>
      </c>
    </row>
    <row r="299" spans="1:6" ht="12.75">
      <c r="A299" s="7" t="s">
        <v>27</v>
      </c>
      <c r="B299" s="80">
        <v>4</v>
      </c>
      <c r="C299" s="80">
        <v>21782943</v>
      </c>
      <c r="D299" s="99">
        <f>C299/B299</f>
        <v>5445735.75</v>
      </c>
      <c r="E299" s="82">
        <v>247</v>
      </c>
      <c r="F299" s="85">
        <v>6.527896482582725</v>
      </c>
    </row>
    <row r="300" spans="1:6" ht="12.75">
      <c r="A300" s="7" t="s">
        <v>28</v>
      </c>
      <c r="B300" s="135">
        <v>2</v>
      </c>
      <c r="C300" s="136">
        <v>10223766</v>
      </c>
      <c r="D300" s="99">
        <f>C300/B300</f>
        <v>5111883</v>
      </c>
      <c r="E300" s="137">
        <v>253</v>
      </c>
      <c r="F300" s="199">
        <v>6.441235287466478</v>
      </c>
    </row>
    <row r="301" spans="1:6" ht="12.75">
      <c r="A301" s="7" t="s">
        <v>29</v>
      </c>
      <c r="B301" s="80">
        <v>5</v>
      </c>
      <c r="C301" s="80">
        <v>24488512</v>
      </c>
      <c r="D301" s="99">
        <f>C301/B301</f>
        <v>4897702.4</v>
      </c>
      <c r="E301" s="82">
        <v>249</v>
      </c>
      <c r="F301" s="83">
        <v>6.662600900781558</v>
      </c>
    </row>
    <row r="302" spans="1:6" ht="12.75">
      <c r="A302" s="7" t="s">
        <v>30</v>
      </c>
      <c r="B302" s="128">
        <v>3</v>
      </c>
      <c r="C302" s="140">
        <v>12081320</v>
      </c>
      <c r="D302" s="99">
        <f>C302/B302</f>
        <v>4027106.6666666665</v>
      </c>
      <c r="E302" s="141">
        <v>268</v>
      </c>
      <c r="F302" s="197">
        <v>6.461974184940056</v>
      </c>
    </row>
    <row r="303" spans="1:6" ht="12.75">
      <c r="A303" s="7" t="s">
        <v>31</v>
      </c>
      <c r="B303" s="128">
        <v>3</v>
      </c>
      <c r="C303" s="140">
        <v>19477226</v>
      </c>
      <c r="D303" s="99">
        <f>C303/B303</f>
        <v>6492408.666666667</v>
      </c>
      <c r="E303" s="141">
        <v>250</v>
      </c>
      <c r="F303" s="198">
        <v>6.284378508520669</v>
      </c>
    </row>
    <row r="304" spans="1:6" ht="12.75">
      <c r="A304" s="7"/>
      <c r="B304" s="80"/>
      <c r="C304" s="80"/>
      <c r="D304" s="99"/>
      <c r="E304" s="82"/>
      <c r="F304" s="85"/>
    </row>
    <row r="305" spans="1:6" ht="12.75">
      <c r="A305" s="29" t="s">
        <v>0</v>
      </c>
      <c r="B305" s="86">
        <f>SUM(B292:B304)</f>
        <v>39</v>
      </c>
      <c r="C305" s="86">
        <f>SUM(C292:C304)</f>
        <v>186849424</v>
      </c>
      <c r="D305" s="100">
        <f>C305/B305</f>
        <v>4791010.871794872</v>
      </c>
      <c r="E305" s="88">
        <f>(($C292*E292)+($C293*E293)+($C294*E294)+($C295*E295)+($C296*E296)+($C297*E297)+($C298*E298)+($C299*E299)+($C300*E300)+($C301*E301)+($C302*E302)+($C303*E303))/$C305</f>
        <v>262.230451499813</v>
      </c>
      <c r="F305" s="89">
        <f>(($C292*F292)+($C293*F293)+($C294*F294)+($C295*F295)+($C296*F296)+($C297*F297)+($C298*F298)+($C299*F299)+($C300*F300)+($C301*F301)+($C302*F302)+($C303*F303))/$C305</f>
        <v>6.73976924253189</v>
      </c>
    </row>
    <row r="306" spans="1:6" ht="12.75">
      <c r="A306" s="7"/>
      <c r="B306" s="33"/>
      <c r="C306" s="33"/>
      <c r="D306" s="96"/>
      <c r="E306" s="35"/>
      <c r="F306" s="35"/>
    </row>
    <row r="307" spans="1:6" ht="12.75">
      <c r="A307" s="9" t="s">
        <v>66</v>
      </c>
      <c r="B307" s="18"/>
      <c r="C307" s="23"/>
      <c r="D307" s="97"/>
      <c r="E307" s="58"/>
      <c r="F307" s="14"/>
    </row>
    <row r="308" spans="1:6" ht="12.75">
      <c r="A308" s="7" t="s">
        <v>20</v>
      </c>
      <c r="B308" s="209">
        <v>0</v>
      </c>
      <c r="C308" s="209">
        <v>0</v>
      </c>
      <c r="D308" s="99">
        <v>0</v>
      </c>
      <c r="E308" s="210">
        <v>0</v>
      </c>
      <c r="F308" s="157">
        <v>0</v>
      </c>
    </row>
    <row r="309" spans="1:6" ht="12.75">
      <c r="A309" s="7" t="s">
        <v>21</v>
      </c>
      <c r="B309" s="139">
        <v>3</v>
      </c>
      <c r="C309" s="140">
        <v>16317547</v>
      </c>
      <c r="D309" s="99">
        <f>C309/B309</f>
        <v>5439182.333333333</v>
      </c>
      <c r="E309" s="141">
        <v>233</v>
      </c>
      <c r="F309" s="130">
        <v>6.55</v>
      </c>
    </row>
    <row r="310" spans="1:6" ht="12.75">
      <c r="A310" s="7" t="s">
        <v>22</v>
      </c>
      <c r="B310" s="139">
        <v>5</v>
      </c>
      <c r="C310" s="188">
        <v>32301941</v>
      </c>
      <c r="D310" s="99">
        <f>C310/B310</f>
        <v>6460388.2</v>
      </c>
      <c r="E310" s="141">
        <v>273</v>
      </c>
      <c r="F310" s="198">
        <v>6.55</v>
      </c>
    </row>
    <row r="311" spans="1:6" ht="12.75">
      <c r="A311" s="7" t="s">
        <v>23</v>
      </c>
      <c r="B311" s="139">
        <v>2</v>
      </c>
      <c r="C311" s="140">
        <v>15624603</v>
      </c>
      <c r="D311" s="99">
        <f>C311/B311</f>
        <v>7812301.5</v>
      </c>
      <c r="E311" s="141">
        <v>240</v>
      </c>
      <c r="F311" s="198">
        <v>6.42</v>
      </c>
    </row>
    <row r="312" spans="1:6" ht="12.75">
      <c r="A312" s="7" t="s">
        <v>24</v>
      </c>
      <c r="B312" s="181">
        <v>6</v>
      </c>
      <c r="C312" s="144">
        <v>50390237</v>
      </c>
      <c r="D312" s="99">
        <f>C312/B312</f>
        <v>8398372.833333334</v>
      </c>
      <c r="E312" s="141">
        <v>232</v>
      </c>
      <c r="F312" s="198">
        <v>6.3</v>
      </c>
    </row>
    <row r="313" spans="1:6" ht="12.75">
      <c r="A313" s="7" t="s">
        <v>25</v>
      </c>
      <c r="B313" s="218">
        <v>2</v>
      </c>
      <c r="C313" s="219">
        <v>17188134</v>
      </c>
      <c r="D313" s="99">
        <f>C313/B313</f>
        <v>8594067</v>
      </c>
      <c r="E313" s="141">
        <v>294</v>
      </c>
      <c r="F313" s="198">
        <v>6.54</v>
      </c>
    </row>
    <row r="314" spans="1:6" ht="12.75">
      <c r="A314" s="7" t="s">
        <v>26</v>
      </c>
      <c r="B314" s="135">
        <v>4</v>
      </c>
      <c r="C314" s="136">
        <v>46514348</v>
      </c>
      <c r="D314" s="99">
        <f aca="true" t="shared" si="14" ref="D314:D319">C314/B314</f>
        <v>11628587</v>
      </c>
      <c r="E314" s="175">
        <v>240</v>
      </c>
      <c r="F314" s="85">
        <v>6.54</v>
      </c>
    </row>
    <row r="315" spans="1:6" ht="12.75">
      <c r="A315" s="7" t="s">
        <v>27</v>
      </c>
      <c r="B315" s="135">
        <v>4</v>
      </c>
      <c r="C315" s="136">
        <v>24300613</v>
      </c>
      <c r="D315" s="99">
        <f t="shared" si="14"/>
        <v>6075153.25</v>
      </c>
      <c r="E315" s="175">
        <v>158</v>
      </c>
      <c r="F315" s="83">
        <v>5.79</v>
      </c>
    </row>
    <row r="316" spans="1:6" ht="12.75">
      <c r="A316" s="7" t="s">
        <v>28</v>
      </c>
      <c r="B316" s="145">
        <v>3</v>
      </c>
      <c r="C316" s="144">
        <v>125953483</v>
      </c>
      <c r="D316" s="99">
        <f t="shared" si="14"/>
        <v>41984494.333333336</v>
      </c>
      <c r="E316" s="146">
        <v>45</v>
      </c>
      <c r="F316" s="173">
        <v>5.03</v>
      </c>
    </row>
    <row r="317" spans="1:6" ht="12.75">
      <c r="A317" s="7" t="s">
        <v>29</v>
      </c>
      <c r="B317" s="135">
        <v>4</v>
      </c>
      <c r="C317" s="136">
        <v>41525651</v>
      </c>
      <c r="D317" s="99">
        <f t="shared" si="14"/>
        <v>10381412.75</v>
      </c>
      <c r="E317" s="175">
        <v>203</v>
      </c>
      <c r="F317" s="83">
        <v>6.04</v>
      </c>
    </row>
    <row r="318" spans="1:6" ht="12.75">
      <c r="A318" s="7" t="s">
        <v>30</v>
      </c>
      <c r="B318" s="181">
        <v>6</v>
      </c>
      <c r="C318" s="158">
        <v>275765876</v>
      </c>
      <c r="D318" s="99">
        <f t="shared" si="14"/>
        <v>45960979.333333336</v>
      </c>
      <c r="E318" s="179">
        <v>64</v>
      </c>
      <c r="F318" s="174">
        <v>4.78</v>
      </c>
    </row>
    <row r="319" spans="1:6" ht="12.75">
      <c r="A319" s="7" t="s">
        <v>31</v>
      </c>
      <c r="B319" s="128">
        <v>3</v>
      </c>
      <c r="C319" s="140">
        <v>17126365</v>
      </c>
      <c r="D319" s="99">
        <f t="shared" si="14"/>
        <v>5708788.333333333</v>
      </c>
      <c r="E319" s="141">
        <v>240</v>
      </c>
      <c r="F319" s="198">
        <v>5.91</v>
      </c>
    </row>
    <row r="320" spans="1:6" ht="12.75">
      <c r="A320" s="7"/>
      <c r="B320" s="182"/>
      <c r="C320" s="136"/>
      <c r="D320" s="99"/>
      <c r="E320" s="82"/>
      <c r="F320" s="85"/>
    </row>
    <row r="321" spans="1:6" ht="12.75">
      <c r="A321" s="29" t="s">
        <v>0</v>
      </c>
      <c r="B321" s="86">
        <f>SUM(B308:B320)</f>
        <v>42</v>
      </c>
      <c r="C321" s="86">
        <f>SUM(C308:C320)</f>
        <v>663008798</v>
      </c>
      <c r="D321" s="100">
        <f>C321/B321</f>
        <v>15785923.761904761</v>
      </c>
      <c r="E321" s="88">
        <f>(($C309*E309)+($C310*E310)+($C311*E311)+($C312*E312)+($C313*E313)+($C314*E314)+($C315*E315)+($C316*E316)+($C317*E317)+($C318*E318)+($C319*E319))/$C321</f>
        <v>126.6560377830763</v>
      </c>
      <c r="F321" s="89">
        <f>(($C308*F308)+($C309*F309)+($C310*F310)+($C311*F311)+($C312*F312)+($C313*F313)+($C314*F314)+($C315*F315)+($C316*F316)+($C317*F317)+($C318*F318)+($C319*F319))/$C321</f>
        <v>5.42568897897189</v>
      </c>
    </row>
    <row r="322" spans="1:6" ht="12.75">
      <c r="A322" s="7"/>
      <c r="B322" s="33"/>
      <c r="C322" s="33"/>
      <c r="D322" s="96"/>
      <c r="E322" s="35"/>
      <c r="F322" s="35"/>
    </row>
    <row r="323" spans="1:6" ht="12.75">
      <c r="A323" s="9" t="s">
        <v>19</v>
      </c>
      <c r="B323" s="18"/>
      <c r="C323" s="23"/>
      <c r="D323" s="97"/>
      <c r="E323" s="58"/>
      <c r="F323" s="14"/>
    </row>
    <row r="324" spans="1:6" ht="12.75">
      <c r="A324" s="7" t="s">
        <v>20</v>
      </c>
      <c r="B324" s="200">
        <v>115</v>
      </c>
      <c r="C324" s="201">
        <v>366790255</v>
      </c>
      <c r="D324" s="99">
        <f aca="true" t="shared" si="15" ref="D324:D329">C324/B324</f>
        <v>3189480.4782608696</v>
      </c>
      <c r="E324" s="141">
        <v>238</v>
      </c>
      <c r="F324" s="130">
        <v>6.67</v>
      </c>
    </row>
    <row r="325" spans="1:6" ht="12.75">
      <c r="A325" s="7" t="s">
        <v>21</v>
      </c>
      <c r="B325" s="139">
        <v>82</v>
      </c>
      <c r="C325" s="140">
        <v>288857565</v>
      </c>
      <c r="D325" s="99">
        <f t="shared" si="15"/>
        <v>3522653.2317073173</v>
      </c>
      <c r="E325" s="141">
        <v>240</v>
      </c>
      <c r="F325" s="130">
        <v>6.68</v>
      </c>
    </row>
    <row r="326" spans="1:6" ht="12.75">
      <c r="A326" s="7" t="s">
        <v>22</v>
      </c>
      <c r="B326" s="139">
        <v>87</v>
      </c>
      <c r="C326" s="140">
        <v>281325251</v>
      </c>
      <c r="D326" s="99">
        <f t="shared" si="15"/>
        <v>3233623.574712644</v>
      </c>
      <c r="E326" s="141">
        <v>239</v>
      </c>
      <c r="F326" s="198">
        <v>6.8</v>
      </c>
    </row>
    <row r="327" spans="1:6" ht="12.75">
      <c r="A327" s="7" t="s">
        <v>23</v>
      </c>
      <c r="B327" s="128">
        <v>78</v>
      </c>
      <c r="C327" s="140">
        <v>237443789</v>
      </c>
      <c r="D327" s="99">
        <f t="shared" si="15"/>
        <v>3044151.141025641</v>
      </c>
      <c r="E327" s="141">
        <v>239</v>
      </c>
      <c r="F327" s="130">
        <v>6.8</v>
      </c>
    </row>
    <row r="328" spans="1:6" ht="12.75">
      <c r="A328" s="7" t="s">
        <v>24</v>
      </c>
      <c r="B328" s="128">
        <v>88</v>
      </c>
      <c r="C328" s="140">
        <v>284428764</v>
      </c>
      <c r="D328" s="99">
        <f t="shared" si="15"/>
        <v>3232145.0454545454</v>
      </c>
      <c r="E328" s="141">
        <v>238</v>
      </c>
      <c r="F328" s="198">
        <v>0.5473329509606139</v>
      </c>
    </row>
    <row r="329" spans="1:6" ht="12.75">
      <c r="A329" s="7" t="s">
        <v>25</v>
      </c>
      <c r="B329" s="128">
        <v>65</v>
      </c>
      <c r="C329" s="140">
        <v>229067380</v>
      </c>
      <c r="D329" s="99">
        <f t="shared" si="15"/>
        <v>3524113.5384615385</v>
      </c>
      <c r="E329" s="141">
        <v>239</v>
      </c>
      <c r="F329" s="198">
        <v>6.67</v>
      </c>
    </row>
    <row r="330" spans="1:6" ht="12.75">
      <c r="A330" s="7" t="s">
        <v>26</v>
      </c>
      <c r="B330" s="80">
        <v>96</v>
      </c>
      <c r="C330" s="80">
        <v>292576435</v>
      </c>
      <c r="D330" s="99">
        <f aca="true" t="shared" si="16" ref="D330:D335">C330/B330</f>
        <v>3047671.1979166665</v>
      </c>
      <c r="E330" s="82">
        <v>237</v>
      </c>
      <c r="F330" s="85">
        <v>6.67</v>
      </c>
    </row>
    <row r="331" spans="1:11" s="156" customFormat="1" ht="12.75">
      <c r="A331" s="7" t="s">
        <v>27</v>
      </c>
      <c r="B331" s="80">
        <v>98</v>
      </c>
      <c r="C331" s="80">
        <v>268790725</v>
      </c>
      <c r="D331" s="99">
        <f t="shared" si="16"/>
        <v>2742762.5</v>
      </c>
      <c r="E331" s="82">
        <v>238</v>
      </c>
      <c r="F331" s="171">
        <v>6.93</v>
      </c>
      <c r="G331" s="155"/>
      <c r="H331" s="155"/>
      <c r="I331" s="155"/>
      <c r="J331" s="155"/>
      <c r="K331" s="155"/>
    </row>
    <row r="332" spans="1:6" ht="12.75">
      <c r="A332" s="7" t="s">
        <v>28</v>
      </c>
      <c r="B332" s="139">
        <v>114</v>
      </c>
      <c r="C332" s="140">
        <v>326372795</v>
      </c>
      <c r="D332" s="99">
        <f t="shared" si="16"/>
        <v>2862919.254385965</v>
      </c>
      <c r="E332" s="141">
        <v>240</v>
      </c>
      <c r="F332" s="130">
        <v>6.93</v>
      </c>
    </row>
    <row r="333" spans="1:6" ht="12.75">
      <c r="A333" s="7" t="s">
        <v>29</v>
      </c>
      <c r="B333" s="80">
        <v>90</v>
      </c>
      <c r="C333" s="80">
        <v>213307782</v>
      </c>
      <c r="D333" s="99">
        <f t="shared" si="16"/>
        <v>2370086.466666667</v>
      </c>
      <c r="E333" s="82">
        <v>238</v>
      </c>
      <c r="F333" s="171">
        <v>6.93</v>
      </c>
    </row>
    <row r="334" spans="1:6" ht="12.75">
      <c r="A334" s="7" t="s">
        <v>30</v>
      </c>
      <c r="B334" s="128">
        <v>93</v>
      </c>
      <c r="C334" s="140">
        <v>277589033</v>
      </c>
      <c r="D334" s="99">
        <f t="shared" si="16"/>
        <v>2984828.311827957</v>
      </c>
      <c r="E334" s="141">
        <v>238</v>
      </c>
      <c r="F334" s="130">
        <v>6.67</v>
      </c>
    </row>
    <row r="335" spans="1:6" ht="12.75">
      <c r="A335" s="7" t="s">
        <v>31</v>
      </c>
      <c r="B335" s="128">
        <v>117</v>
      </c>
      <c r="C335" s="140">
        <v>361977153</v>
      </c>
      <c r="D335" s="99">
        <f t="shared" si="16"/>
        <v>3093821.8205128205</v>
      </c>
      <c r="E335" s="141">
        <v>238</v>
      </c>
      <c r="F335" s="198">
        <v>6.55</v>
      </c>
    </row>
    <row r="336" spans="1:6" ht="12.75">
      <c r="A336" s="7"/>
      <c r="B336" s="80"/>
      <c r="C336" s="80"/>
      <c r="D336" s="99"/>
      <c r="E336" s="82"/>
      <c r="F336" s="85"/>
    </row>
    <row r="337" spans="1:6" ht="12.75">
      <c r="A337" s="29" t="s">
        <v>0</v>
      </c>
      <c r="B337" s="86">
        <f>SUM(B324:B336)</f>
        <v>1123</v>
      </c>
      <c r="C337" s="86">
        <f>SUM(C324:C336)</f>
        <v>3428526927</v>
      </c>
      <c r="D337" s="100">
        <f>C337/B337</f>
        <v>3053007.058771149</v>
      </c>
      <c r="E337" s="88">
        <f>(($C324*E324)+($C325*E325)+($C326*E326)+($C327*E327)+($C328*E328)+($C329*E329)+($C330*E330)+($C331*E331)+($C332*E332)+($C333*E333)+($C334*E334)+($C335*E335))/$C337</f>
        <v>238.49167492071442</v>
      </c>
      <c r="F337" s="89">
        <f>(($C324*F324)+($C325*F325)+($C326*F326)+($C327*F327)+($C328*F328)+($C329*F329)+($C330*F330)+($C331*F331)+($C332*F332)+($C333*F333)+($C334*F334)+($C335*F335))/$C337</f>
        <v>6.231220074346</v>
      </c>
    </row>
    <row r="338" spans="1:6" ht="12.75">
      <c r="A338" s="7"/>
      <c r="B338" s="33"/>
      <c r="C338" s="33"/>
      <c r="D338" s="96"/>
      <c r="E338" s="35"/>
      <c r="F338" s="35"/>
    </row>
    <row r="339" spans="1:6" ht="12.75">
      <c r="A339" s="9" t="s">
        <v>55</v>
      </c>
      <c r="B339" s="18"/>
      <c r="C339" s="23"/>
      <c r="D339" s="97"/>
      <c r="E339" s="58"/>
      <c r="F339" s="14"/>
    </row>
    <row r="340" spans="1:6" ht="12.75">
      <c r="A340" s="7" t="s">
        <v>20</v>
      </c>
      <c r="B340" s="202">
        <v>13</v>
      </c>
      <c r="C340" s="203">
        <v>35490768</v>
      </c>
      <c r="D340" s="99">
        <f aca="true" t="shared" si="17" ref="D340:D345">C340/B340</f>
        <v>2730059.076923077</v>
      </c>
      <c r="E340" s="146">
        <v>53</v>
      </c>
      <c r="F340" s="186">
        <v>5.53</v>
      </c>
    </row>
    <row r="341" spans="1:6" ht="12.75">
      <c r="A341" s="7" t="s">
        <v>21</v>
      </c>
      <c r="B341" s="139">
        <v>12</v>
      </c>
      <c r="C341" s="140">
        <v>37296671</v>
      </c>
      <c r="D341" s="99">
        <f t="shared" si="17"/>
        <v>3108055.9166666665</v>
      </c>
      <c r="E341" s="141">
        <v>58</v>
      </c>
      <c r="F341" s="130">
        <v>5.54</v>
      </c>
    </row>
    <row r="342" spans="1:6" ht="12.75">
      <c r="A342" s="7" t="s">
        <v>22</v>
      </c>
      <c r="B342" s="181">
        <v>10</v>
      </c>
      <c r="C342" s="144">
        <v>33366125</v>
      </c>
      <c r="D342" s="99">
        <f t="shared" si="17"/>
        <v>3336612.5</v>
      </c>
      <c r="E342" s="146">
        <v>52</v>
      </c>
      <c r="F342" s="174">
        <v>5.54</v>
      </c>
    </row>
    <row r="343" spans="1:6" ht="12.75">
      <c r="A343" s="7" t="s">
        <v>23</v>
      </c>
      <c r="B343" s="128">
        <v>24</v>
      </c>
      <c r="C343" s="140">
        <v>62373052</v>
      </c>
      <c r="D343" s="99">
        <f t="shared" si="17"/>
        <v>2598877.1666666665</v>
      </c>
      <c r="E343" s="141">
        <v>55</v>
      </c>
      <c r="F343" s="197">
        <v>5.78</v>
      </c>
    </row>
    <row r="344" spans="1:6" ht="12.75">
      <c r="A344" s="7" t="s">
        <v>24</v>
      </c>
      <c r="B344" s="128">
        <v>8</v>
      </c>
      <c r="C344" s="140">
        <v>44360828</v>
      </c>
      <c r="D344" s="99">
        <f t="shared" si="17"/>
        <v>5545103.5</v>
      </c>
      <c r="E344" s="141">
        <v>53</v>
      </c>
      <c r="F344" s="198">
        <v>5.41</v>
      </c>
    </row>
    <row r="345" spans="1:6" ht="12.75">
      <c r="A345" s="7" t="s">
        <v>25</v>
      </c>
      <c r="B345" s="128">
        <v>2</v>
      </c>
      <c r="C345" s="140">
        <v>5833008</v>
      </c>
      <c r="D345" s="99">
        <f t="shared" si="17"/>
        <v>2916504</v>
      </c>
      <c r="E345" s="141">
        <v>59</v>
      </c>
      <c r="F345" s="198">
        <v>5.91</v>
      </c>
    </row>
    <row r="346" spans="1:6" ht="12.75">
      <c r="A346" s="7" t="s">
        <v>26</v>
      </c>
      <c r="B346" s="80">
        <v>0</v>
      </c>
      <c r="C346" s="80">
        <v>0</v>
      </c>
      <c r="D346" s="99">
        <v>0</v>
      </c>
      <c r="E346" s="82">
        <v>0</v>
      </c>
      <c r="F346" s="85">
        <v>0</v>
      </c>
    </row>
    <row r="347" spans="1:6" ht="12.75">
      <c r="A347" s="7" t="s">
        <v>27</v>
      </c>
      <c r="B347" s="80">
        <v>0</v>
      </c>
      <c r="C347" s="80">
        <v>0</v>
      </c>
      <c r="D347" s="99">
        <v>0</v>
      </c>
      <c r="E347" s="82">
        <v>0</v>
      </c>
      <c r="F347" s="171">
        <v>0</v>
      </c>
    </row>
    <row r="348" spans="1:6" ht="12.75">
      <c r="A348" s="7" t="s">
        <v>28</v>
      </c>
      <c r="B348" s="139">
        <v>35</v>
      </c>
      <c r="C348" s="140">
        <v>109322304</v>
      </c>
      <c r="D348" s="99">
        <f>C348/B348</f>
        <v>3123494.4</v>
      </c>
      <c r="E348" s="183">
        <v>57</v>
      </c>
      <c r="F348" s="184">
        <v>7.18</v>
      </c>
    </row>
    <row r="349" spans="1:6" ht="12.75">
      <c r="A349" s="7" t="s">
        <v>29</v>
      </c>
      <c r="B349" s="147">
        <v>4</v>
      </c>
      <c r="C349" s="147">
        <v>12377851</v>
      </c>
      <c r="D349" s="99">
        <f>C349/B349</f>
        <v>3094462.75</v>
      </c>
      <c r="E349" s="82">
        <v>60</v>
      </c>
      <c r="F349" s="171">
        <v>7.19</v>
      </c>
    </row>
    <row r="350" spans="1:6" ht="12.75">
      <c r="A350" s="7" t="s">
        <v>30</v>
      </c>
      <c r="B350" s="147">
        <v>10</v>
      </c>
      <c r="C350" s="147">
        <v>24857079</v>
      </c>
      <c r="D350" s="99">
        <f>C350/B350</f>
        <v>2485707.9</v>
      </c>
      <c r="E350" s="82">
        <v>58</v>
      </c>
      <c r="F350" s="83">
        <v>6.93</v>
      </c>
    </row>
    <row r="351" spans="1:6" ht="12.75">
      <c r="A351" s="7" t="s">
        <v>31</v>
      </c>
      <c r="B351" s="147">
        <v>6</v>
      </c>
      <c r="C351" s="147">
        <v>19529593</v>
      </c>
      <c r="D351" s="99">
        <f>C351/B351</f>
        <v>3254932.1666666665</v>
      </c>
      <c r="E351" s="82">
        <v>50</v>
      </c>
      <c r="F351" s="83">
        <v>7.44</v>
      </c>
    </row>
    <row r="352" spans="1:6" ht="12.75">
      <c r="A352" s="7"/>
      <c r="B352" s="80"/>
      <c r="C352" s="80"/>
      <c r="D352" s="99"/>
      <c r="E352" s="82"/>
      <c r="F352" s="85"/>
    </row>
    <row r="353" spans="1:6" ht="12.75">
      <c r="A353" s="29" t="s">
        <v>0</v>
      </c>
      <c r="B353" s="86">
        <f>SUM(B340:B351)</f>
        <v>124</v>
      </c>
      <c r="C353" s="86">
        <f>SUM(C340:C351)</f>
        <v>384807279</v>
      </c>
      <c r="D353" s="100">
        <f>C353/B353</f>
        <v>3103284.5080645164</v>
      </c>
      <c r="E353" s="88">
        <f>(($C340*E340)+($C341*E341)+($C342*E342)+($C343*E343)+($C344*E344)+($C345*E345)+($C346*E346)+($C347*E347)+($C348*E348)+($C349*E349)+($C350*E350)+($C351*E351))/$C353</f>
        <v>55.34530951011454</v>
      </c>
      <c r="F353" s="89">
        <f>(($C340*F340)+($C341*F341)+($C342*F342)+($C343*F343)+($C344*F344)+($C345*F345)+($C346*F346)+($C347*F347)+($C348*F348)+($C349*F349)+($C350*F350)+($C351*F351))/$C353</f>
        <v>6.273810259706652</v>
      </c>
    </row>
    <row r="354" spans="1:6" ht="12.75">
      <c r="A354" s="132"/>
      <c r="B354" s="52"/>
      <c r="C354" s="52"/>
      <c r="D354" s="97"/>
      <c r="E354" s="25"/>
      <c r="F354" s="133"/>
    </row>
    <row r="355" spans="1:6" ht="12.75">
      <c r="A355" s="40"/>
      <c r="B355" s="42"/>
      <c r="C355" s="42"/>
      <c r="D355" s="104"/>
      <c r="E355" s="63"/>
      <c r="F355" s="111"/>
    </row>
    <row r="356" spans="1:6" ht="12.75">
      <c r="A356" s="93" t="s">
        <v>0</v>
      </c>
      <c r="B356" s="72">
        <f>SUM(B289,B305,B321,B337,B353)</f>
        <v>1749</v>
      </c>
      <c r="C356" s="72">
        <f>SUM(C289,C305,C321,C337,C353)</f>
        <v>7140646736</v>
      </c>
      <c r="D356" s="105">
        <f>C356/B356</f>
        <v>4082702.536306461</v>
      </c>
      <c r="E356" s="74">
        <f>(($C289*E289)+($C305*E305)+($C321*E321)+($C337*E337)+($C353*E353))/$C356</f>
        <v>227.7741196924267</v>
      </c>
      <c r="F356" s="75">
        <f>(($C289*F289)+($C305*F305)+(C321*F321)+(C337*F337)+(C353*F353))/$C356</f>
        <v>6.272110225844423</v>
      </c>
    </row>
    <row r="357" spans="1:6" ht="12.75">
      <c r="A357" s="41"/>
      <c r="B357" s="43"/>
      <c r="C357" s="43"/>
      <c r="D357" s="106"/>
      <c r="E357" s="65"/>
      <c r="F357" s="112"/>
    </row>
    <row r="358" spans="1:6" ht="12.75">
      <c r="A358" s="10"/>
      <c r="B358" s="2"/>
      <c r="C358" s="3"/>
      <c r="D358" s="4"/>
      <c r="E358" s="56"/>
      <c r="F358" s="57"/>
    </row>
    <row r="359" spans="1:6" ht="12.75">
      <c r="A359" s="131" t="s">
        <v>63</v>
      </c>
      <c r="B359" s="2"/>
      <c r="C359" s="3"/>
      <c r="D359" s="4"/>
      <c r="E359" s="56"/>
      <c r="F359" s="57"/>
    </row>
    <row r="360" spans="1:6" ht="12.75">
      <c r="A360" s="131" t="s">
        <v>70</v>
      </c>
      <c r="B360" s="150"/>
      <c r="C360" s="151"/>
      <c r="D360" s="152"/>
      <c r="E360" s="153"/>
      <c r="F360" s="154"/>
    </row>
    <row r="361" spans="1:6" ht="12.75">
      <c r="A361" s="131" t="s">
        <v>77</v>
      </c>
      <c r="B361" s="150"/>
      <c r="C361" s="151"/>
      <c r="D361" s="152"/>
      <c r="E361" s="56"/>
      <c r="F361" s="57"/>
    </row>
    <row r="362" spans="1:6" ht="12.75">
      <c r="A362" s="1"/>
      <c r="B362" s="2"/>
      <c r="C362" s="3"/>
      <c r="D362" s="4"/>
      <c r="E362" s="56"/>
      <c r="F362" s="57"/>
    </row>
    <row r="363" spans="1:6" ht="12.75">
      <c r="A363" s="1"/>
      <c r="B363" s="2"/>
      <c r="C363" s="3"/>
      <c r="D363" s="4"/>
      <c r="E363" s="56"/>
      <c r="F363" s="57"/>
    </row>
    <row r="364" spans="1:6" ht="12.75">
      <c r="A364" s="1"/>
      <c r="B364" s="2"/>
      <c r="C364" s="3"/>
      <c r="D364" s="4"/>
      <c r="E364" s="56"/>
      <c r="F364" s="57"/>
    </row>
    <row r="365" spans="1:6" ht="12.75">
      <c r="A365" s="1"/>
      <c r="B365" s="2"/>
      <c r="C365" s="3"/>
      <c r="D365" s="4"/>
      <c r="E365" s="56"/>
      <c r="F365" s="57"/>
    </row>
    <row r="366" spans="1:6" ht="12.75">
      <c r="A366" s="1"/>
      <c r="B366" s="2"/>
      <c r="C366" s="3"/>
      <c r="D366" s="4"/>
      <c r="E366" s="56"/>
      <c r="F366" s="57"/>
    </row>
    <row r="367" spans="1:6" ht="12.75">
      <c r="A367" s="1"/>
      <c r="B367" s="2"/>
      <c r="C367" s="3"/>
      <c r="D367" s="4"/>
      <c r="E367" s="56"/>
      <c r="F367" s="57"/>
    </row>
    <row r="368" spans="1:6" ht="12.75">
      <c r="A368" s="1"/>
      <c r="B368" s="2"/>
      <c r="C368" s="3"/>
      <c r="D368" s="4"/>
      <c r="E368" s="56"/>
      <c r="F368" s="57"/>
    </row>
    <row r="369" spans="1:6" ht="12.75">
      <c r="A369" s="1"/>
      <c r="B369" s="2"/>
      <c r="C369" s="3"/>
      <c r="D369" s="4"/>
      <c r="E369" s="56"/>
      <c r="F369" s="57"/>
    </row>
    <row r="370" spans="1:6" ht="12.75">
      <c r="A370" s="1"/>
      <c r="B370" s="2"/>
      <c r="C370" s="3"/>
      <c r="D370" s="4"/>
      <c r="E370" s="56"/>
      <c r="F370" s="57"/>
    </row>
    <row r="371" spans="1:6" ht="12.75">
      <c r="A371" s="1"/>
      <c r="B371" s="2"/>
      <c r="C371" s="3"/>
      <c r="D371" s="4"/>
      <c r="E371" s="56"/>
      <c r="F371" s="57"/>
    </row>
    <row r="372" spans="1:6" ht="12.75">
      <c r="A372" s="1"/>
      <c r="B372" s="2"/>
      <c r="C372" s="3"/>
      <c r="D372" s="4"/>
      <c r="E372" s="56"/>
      <c r="F372" s="57"/>
    </row>
    <row r="373" spans="1:6" ht="12.75">
      <c r="A373" s="1"/>
      <c r="B373" s="2"/>
      <c r="C373" s="3"/>
      <c r="D373" s="4"/>
      <c r="E373" s="56"/>
      <c r="F373" s="57"/>
    </row>
    <row r="374" spans="1:6" ht="12.75">
      <c r="A374" s="107"/>
      <c r="B374" s="107"/>
      <c r="C374" s="107"/>
      <c r="D374" s="107"/>
      <c r="E374" s="107"/>
      <c r="F374" s="107"/>
    </row>
    <row r="375" spans="1:6" ht="12.75">
      <c r="A375" s="107"/>
      <c r="B375" s="107"/>
      <c r="C375" s="107"/>
      <c r="D375" s="107"/>
      <c r="E375" s="107"/>
      <c r="F375" s="107"/>
    </row>
    <row r="376" spans="1:6" ht="12.75">
      <c r="A376" s="107"/>
      <c r="B376" s="107"/>
      <c r="C376" s="107"/>
      <c r="D376" s="107"/>
      <c r="E376" s="107"/>
      <c r="F376" s="107"/>
    </row>
    <row r="377" spans="1:6" ht="12.75">
      <c r="A377" s="107"/>
      <c r="B377" s="107"/>
      <c r="C377" s="107"/>
      <c r="D377" s="107"/>
      <c r="E377" s="107"/>
      <c r="F377" s="107"/>
    </row>
    <row r="378" spans="1:6" ht="12.75">
      <c r="A378" s="107"/>
      <c r="B378" s="107"/>
      <c r="C378" s="107"/>
      <c r="D378" s="107"/>
      <c r="E378" s="107"/>
      <c r="F378" s="107"/>
    </row>
    <row r="379" spans="1:6" ht="12.75">
      <c r="A379" s="107"/>
      <c r="B379" s="107"/>
      <c r="C379" s="107"/>
      <c r="D379" s="107"/>
      <c r="E379" s="107"/>
      <c r="F379" s="107"/>
    </row>
    <row r="380" spans="1:6" ht="12.75">
      <c r="A380" s="107"/>
      <c r="B380" s="107"/>
      <c r="C380" s="107"/>
      <c r="D380" s="107"/>
      <c r="E380" s="107"/>
      <c r="F380" s="107"/>
    </row>
    <row r="381" spans="1:6" ht="12.75">
      <c r="A381" s="107"/>
      <c r="B381" s="107"/>
      <c r="C381" s="107"/>
      <c r="D381" s="107"/>
      <c r="E381" s="107"/>
      <c r="F381" s="107"/>
    </row>
    <row r="382" spans="1:6" ht="12.75">
      <c r="A382" s="107"/>
      <c r="B382" s="107"/>
      <c r="C382" s="107"/>
      <c r="D382" s="107"/>
      <c r="E382" s="107"/>
      <c r="F382" s="107"/>
    </row>
    <row r="383" spans="1:6" ht="12.75">
      <c r="A383" s="107"/>
      <c r="B383" s="107"/>
      <c r="C383" s="107"/>
      <c r="D383" s="107"/>
      <c r="E383" s="107"/>
      <c r="F383" s="107"/>
    </row>
    <row r="384" spans="1:6" ht="12.75">
      <c r="A384" s="107"/>
      <c r="B384" s="107"/>
      <c r="C384" s="107"/>
      <c r="D384" s="107"/>
      <c r="E384" s="107"/>
      <c r="F384" s="107"/>
    </row>
    <row r="385" spans="1:6" ht="12.75">
      <c r="A385" s="107"/>
      <c r="B385" s="107"/>
      <c r="C385" s="107"/>
      <c r="D385" s="107"/>
      <c r="E385" s="107"/>
      <c r="F385" s="107"/>
    </row>
    <row r="386" spans="1:6" ht="12.75">
      <c r="A386" s="107"/>
      <c r="B386" s="107"/>
      <c r="C386" s="107"/>
      <c r="D386" s="107"/>
      <c r="E386" s="107"/>
      <c r="F386" s="107"/>
    </row>
    <row r="387" spans="1:6" ht="12.75">
      <c r="A387" s="107"/>
      <c r="B387" s="107"/>
      <c r="C387" s="107"/>
      <c r="D387" s="107"/>
      <c r="E387" s="107"/>
      <c r="F387" s="107"/>
    </row>
    <row r="388" spans="1:6" ht="12.75">
      <c r="A388" s="107"/>
      <c r="B388" s="107"/>
      <c r="C388" s="107"/>
      <c r="D388" s="107"/>
      <c r="E388" s="107"/>
      <c r="F388" s="107"/>
    </row>
    <row r="389" spans="1:6" ht="12.75">
      <c r="A389" s="107"/>
      <c r="B389" s="107"/>
      <c r="C389" s="107"/>
      <c r="D389" s="107"/>
      <c r="E389" s="107"/>
      <c r="F389" s="107"/>
    </row>
    <row r="390" spans="1:6" ht="12.75">
      <c r="A390" s="107"/>
      <c r="B390" s="107"/>
      <c r="C390" s="107"/>
      <c r="D390" s="107"/>
      <c r="E390" s="107"/>
      <c r="F390" s="107"/>
    </row>
    <row r="391" spans="1:6" ht="12.75">
      <c r="A391" s="107"/>
      <c r="B391" s="107"/>
      <c r="C391" s="107"/>
      <c r="D391" s="107"/>
      <c r="E391" s="107"/>
      <c r="F391" s="107"/>
    </row>
    <row r="392" spans="1:6" ht="12.75">
      <c r="A392" s="107"/>
      <c r="B392" s="107"/>
      <c r="C392" s="107"/>
      <c r="D392" s="107"/>
      <c r="E392" s="107"/>
      <c r="F392" s="107"/>
    </row>
    <row r="393" spans="1:6" ht="12.75">
      <c r="A393" s="107"/>
      <c r="B393" s="107"/>
      <c r="C393" s="107"/>
      <c r="D393" s="107"/>
      <c r="E393" s="107"/>
      <c r="F393" s="107"/>
    </row>
    <row r="394" spans="1:6" ht="12.75">
      <c r="A394" s="107"/>
      <c r="B394" s="107"/>
      <c r="C394" s="107"/>
      <c r="D394" s="107"/>
      <c r="E394" s="107"/>
      <c r="F394" s="107"/>
    </row>
    <row r="395" spans="1:6" ht="12.75">
      <c r="A395" s="107"/>
      <c r="B395" s="107"/>
      <c r="C395" s="107"/>
      <c r="D395" s="107"/>
      <c r="E395" s="107"/>
      <c r="F395" s="107"/>
    </row>
    <row r="396" spans="1:6" ht="12.75">
      <c r="A396" s="107"/>
      <c r="B396" s="107"/>
      <c r="C396" s="107"/>
      <c r="D396" s="107"/>
      <c r="E396" s="107"/>
      <c r="F396" s="107"/>
    </row>
    <row r="397" spans="1:6" ht="12.75">
      <c r="A397" s="107"/>
      <c r="B397" s="107"/>
      <c r="C397" s="107"/>
      <c r="D397" s="107"/>
      <c r="E397" s="107"/>
      <c r="F397" s="107"/>
    </row>
    <row r="398" spans="1:6" ht="12.75">
      <c r="A398" s="107"/>
      <c r="B398" s="107"/>
      <c r="C398" s="107"/>
      <c r="D398" s="107"/>
      <c r="E398" s="107"/>
      <c r="F398" s="107"/>
    </row>
    <row r="399" spans="1:6" ht="12.75">
      <c r="A399" s="107"/>
      <c r="B399" s="107"/>
      <c r="C399" s="107"/>
      <c r="D399" s="107"/>
      <c r="E399" s="107"/>
      <c r="F399" s="107"/>
    </row>
    <row r="400" spans="1:6" ht="12.75">
      <c r="A400" s="107"/>
      <c r="B400" s="107"/>
      <c r="C400" s="107"/>
      <c r="D400" s="107"/>
      <c r="E400" s="107"/>
      <c r="F400" s="107"/>
    </row>
    <row r="401" spans="1:6" ht="12.75">
      <c r="A401" s="107"/>
      <c r="B401" s="107"/>
      <c r="C401" s="107"/>
      <c r="D401" s="107"/>
      <c r="E401" s="107"/>
      <c r="F401" s="107"/>
    </row>
    <row r="402" spans="1:6" ht="12.75">
      <c r="A402" s="107"/>
      <c r="B402" s="107"/>
      <c r="C402" s="107"/>
      <c r="D402" s="107"/>
      <c r="E402" s="107"/>
      <c r="F402" s="107"/>
    </row>
    <row r="403" spans="1:6" ht="12.75">
      <c r="A403" s="107"/>
      <c r="B403" s="107"/>
      <c r="C403" s="107"/>
      <c r="D403" s="107"/>
      <c r="E403" s="107"/>
      <c r="F403" s="107"/>
    </row>
    <row r="404" spans="1:6" ht="12.75">
      <c r="A404" s="107"/>
      <c r="B404" s="107"/>
      <c r="C404" s="107"/>
      <c r="D404" s="107"/>
      <c r="E404" s="107"/>
      <c r="F404" s="107"/>
    </row>
    <row r="405" spans="1:6" ht="12.75">
      <c r="A405" s="107"/>
      <c r="B405" s="107"/>
      <c r="C405" s="107"/>
      <c r="D405" s="107"/>
      <c r="E405" s="107"/>
      <c r="F405" s="107"/>
    </row>
    <row r="406" spans="1:6" ht="12.75">
      <c r="A406" s="107"/>
      <c r="B406" s="107"/>
      <c r="C406" s="107"/>
      <c r="D406" s="107"/>
      <c r="E406" s="107"/>
      <c r="F406" s="107"/>
    </row>
    <row r="407" spans="1:6" ht="12.75">
      <c r="A407" s="107"/>
      <c r="B407" s="107"/>
      <c r="C407" s="107"/>
      <c r="D407" s="107"/>
      <c r="E407" s="107"/>
      <c r="F407" s="107"/>
    </row>
    <row r="408" spans="1:6" ht="12.75">
      <c r="A408" s="107"/>
      <c r="B408" s="107"/>
      <c r="C408" s="107"/>
      <c r="D408" s="107"/>
      <c r="E408" s="107"/>
      <c r="F408" s="107"/>
    </row>
    <row r="409" spans="1:6" ht="12.75">
      <c r="A409" s="107"/>
      <c r="B409" s="107"/>
      <c r="C409" s="107"/>
      <c r="D409" s="107"/>
      <c r="E409" s="107"/>
      <c r="F409" s="107"/>
    </row>
    <row r="410" spans="1:6" ht="12.75">
      <c r="A410" s="107"/>
      <c r="B410" s="107"/>
      <c r="C410" s="107"/>
      <c r="D410" s="107"/>
      <c r="E410" s="107"/>
      <c r="F410" s="107"/>
    </row>
  </sheetData>
  <sheetProtection/>
  <printOptions/>
  <pageMargins left="0.75" right="0.75" top="1" bottom="1" header="0" footer="0"/>
  <pageSetup horizontalDpi="300" verticalDpi="300" orientation="portrait" paperSize="9" r:id="rId1"/>
  <ignoredErrors>
    <ignoredError sqref="B8:F10 B358:F372 B11:C357" numberStoredAsText="1"/>
    <ignoredError sqref="D11:F357" numberStoredAsText="1" unlockedFormula="1"/>
  </ignoredErrors>
</worksheet>
</file>

<file path=xl/worksheets/sheet7.xml><?xml version="1.0" encoding="utf-8"?>
<worksheet xmlns="http://schemas.openxmlformats.org/spreadsheetml/2006/main" xmlns:r="http://schemas.openxmlformats.org/officeDocument/2006/relationships">
  <dimension ref="A1:K410"/>
  <sheetViews>
    <sheetView zoomScalePageLayoutView="0" workbookViewId="0" topLeftCell="A1">
      <selection activeCell="A4" sqref="A4"/>
    </sheetView>
  </sheetViews>
  <sheetFormatPr defaultColWidth="11.421875" defaultRowHeight="12.75"/>
  <cols>
    <col min="1" max="1" width="22.57421875" style="0" customWidth="1"/>
    <col min="2" max="3" width="13.28125" style="0" customWidth="1"/>
    <col min="4" max="5" width="13.7109375" style="0" customWidth="1"/>
    <col min="6" max="6" width="13.28125" style="0" customWidth="1"/>
    <col min="7" max="7" width="12.7109375" style="107" customWidth="1"/>
    <col min="8" max="11" width="11.421875" style="107" customWidth="1"/>
  </cols>
  <sheetData>
    <row r="1" spans="1:6" s="5" customFormat="1" ht="11.25">
      <c r="A1" s="1"/>
      <c r="B1" s="2"/>
      <c r="C1" s="3"/>
      <c r="D1" s="4"/>
      <c r="E1" s="56"/>
      <c r="F1" s="57"/>
    </row>
    <row r="2" spans="1:6" s="5" customFormat="1" ht="12.75">
      <c r="A2" s="11" t="s">
        <v>61</v>
      </c>
      <c r="B2" s="2"/>
      <c r="C2" s="3"/>
      <c r="D2" s="4"/>
      <c r="E2" s="56"/>
      <c r="F2" s="57"/>
    </row>
    <row r="3" spans="1:6" s="5" customFormat="1" ht="11.25">
      <c r="A3" s="1" t="s">
        <v>72</v>
      </c>
      <c r="B3" s="2"/>
      <c r="C3" s="3"/>
      <c r="D3" s="4"/>
      <c r="E3" s="56"/>
      <c r="F3" s="57"/>
    </row>
    <row r="4" spans="1:6" s="5" customFormat="1" ht="11.25">
      <c r="A4" s="1"/>
      <c r="B4" s="2"/>
      <c r="C4" s="3"/>
      <c r="D4" s="4"/>
      <c r="E4" s="56"/>
      <c r="F4" s="57"/>
    </row>
    <row r="5" spans="1:6" s="5" customFormat="1" ht="11.25">
      <c r="A5" s="1" t="s">
        <v>57</v>
      </c>
      <c r="B5" s="2"/>
      <c r="C5" s="3"/>
      <c r="D5" s="4"/>
      <c r="E5" s="56"/>
      <c r="F5" s="57"/>
    </row>
    <row r="6" spans="1:6" s="5" customFormat="1" ht="11.25">
      <c r="A6" s="113" t="s">
        <v>7</v>
      </c>
      <c r="B6" s="114" t="s">
        <v>51</v>
      </c>
      <c r="C6" s="115" t="s">
        <v>3</v>
      </c>
      <c r="D6" s="63" t="s">
        <v>11</v>
      </c>
      <c r="E6" s="116" t="s">
        <v>13</v>
      </c>
      <c r="F6" s="64" t="s">
        <v>15</v>
      </c>
    </row>
    <row r="7" spans="1:6" s="5" customFormat="1" ht="11.25">
      <c r="A7" s="117"/>
      <c r="B7" s="118" t="s">
        <v>9</v>
      </c>
      <c r="C7" s="119" t="s">
        <v>50</v>
      </c>
      <c r="D7" s="120" t="s">
        <v>52</v>
      </c>
      <c r="E7" s="121" t="s">
        <v>52</v>
      </c>
      <c r="F7" s="122" t="s">
        <v>16</v>
      </c>
    </row>
    <row r="8" spans="1:6" s="5" customFormat="1" ht="11.25">
      <c r="A8" s="41"/>
      <c r="B8" s="123" t="s">
        <v>4</v>
      </c>
      <c r="C8" s="123" t="s">
        <v>5</v>
      </c>
      <c r="D8" s="124" t="s">
        <v>6</v>
      </c>
      <c r="E8" s="125" t="s">
        <v>17</v>
      </c>
      <c r="F8" s="125" t="s">
        <v>18</v>
      </c>
    </row>
    <row r="9" spans="1:6" s="5" customFormat="1" ht="11.25">
      <c r="A9" s="7"/>
      <c r="B9" s="33"/>
      <c r="C9" s="33"/>
      <c r="D9" s="96"/>
      <c r="E9" s="35"/>
      <c r="F9" s="35"/>
    </row>
    <row r="10" spans="1:6" s="5" customFormat="1" ht="11.25">
      <c r="A10" s="9" t="s">
        <v>19</v>
      </c>
      <c r="B10" s="18"/>
      <c r="C10" s="23"/>
      <c r="D10" s="97"/>
      <c r="E10" s="58"/>
      <c r="F10" s="14"/>
    </row>
    <row r="11" spans="1:6" s="5" customFormat="1" ht="11.25">
      <c r="A11" s="7" t="s">
        <v>20</v>
      </c>
      <c r="B11" s="76">
        <v>151</v>
      </c>
      <c r="C11" s="76">
        <v>84518578</v>
      </c>
      <c r="D11" s="98">
        <f aca="true" t="shared" si="0" ref="D11:D22">C11/B11</f>
        <v>559725.6821192052</v>
      </c>
      <c r="E11" s="78">
        <v>42</v>
      </c>
      <c r="F11" s="79">
        <v>1.9</v>
      </c>
    </row>
    <row r="12" spans="1:6" s="5" customFormat="1" ht="11.25">
      <c r="A12" s="7" t="s">
        <v>21</v>
      </c>
      <c r="B12" s="80">
        <v>127</v>
      </c>
      <c r="C12" s="80">
        <v>69862479</v>
      </c>
      <c r="D12" s="127">
        <f t="shared" si="0"/>
        <v>550098.2598425196</v>
      </c>
      <c r="E12" s="82">
        <v>43</v>
      </c>
      <c r="F12" s="83">
        <v>1.9</v>
      </c>
    </row>
    <row r="13" spans="1:6" s="5" customFormat="1" ht="11.25">
      <c r="A13" s="7" t="s">
        <v>22</v>
      </c>
      <c r="B13" s="76">
        <v>127</v>
      </c>
      <c r="C13" s="76">
        <v>77324072</v>
      </c>
      <c r="D13" s="127">
        <f t="shared" si="0"/>
        <v>608850.9606299213</v>
      </c>
      <c r="E13" s="84">
        <v>46</v>
      </c>
      <c r="F13" s="79">
        <v>1.9</v>
      </c>
    </row>
    <row r="14" spans="1:6" s="5" customFormat="1" ht="11.25">
      <c r="A14" s="7" t="s">
        <v>23</v>
      </c>
      <c r="B14" s="80">
        <v>186</v>
      </c>
      <c r="C14" s="80">
        <v>117813113</v>
      </c>
      <c r="D14" s="127">
        <f t="shared" si="0"/>
        <v>633403.8333333334</v>
      </c>
      <c r="E14" s="82">
        <v>47</v>
      </c>
      <c r="F14" s="83">
        <v>1.9</v>
      </c>
    </row>
    <row r="15" spans="1:6" s="5" customFormat="1" ht="11.25">
      <c r="A15" s="7" t="s">
        <v>24</v>
      </c>
      <c r="B15" s="80">
        <v>118</v>
      </c>
      <c r="C15" s="80">
        <v>79087879</v>
      </c>
      <c r="D15" s="127">
        <f t="shared" si="0"/>
        <v>670236.2627118644</v>
      </c>
      <c r="E15" s="82">
        <v>46</v>
      </c>
      <c r="F15" s="83">
        <v>1.9</v>
      </c>
    </row>
    <row r="16" spans="1:6" s="5" customFormat="1" ht="11.25">
      <c r="A16" s="7" t="s">
        <v>25</v>
      </c>
      <c r="B16" s="80">
        <v>95</v>
      </c>
      <c r="C16" s="80">
        <v>47934408</v>
      </c>
      <c r="D16" s="99">
        <f t="shared" si="0"/>
        <v>504572.7157894737</v>
      </c>
      <c r="E16" s="82">
        <v>44</v>
      </c>
      <c r="F16" s="83">
        <v>1.9</v>
      </c>
    </row>
    <row r="17" spans="1:6" s="5" customFormat="1" ht="11.25">
      <c r="A17" s="7" t="s">
        <v>26</v>
      </c>
      <c r="B17" s="80">
        <v>419</v>
      </c>
      <c r="C17" s="80">
        <v>277674990</v>
      </c>
      <c r="D17" s="99">
        <f t="shared" si="0"/>
        <v>662708.8066825776</v>
      </c>
      <c r="E17" s="82">
        <v>48</v>
      </c>
      <c r="F17" s="83">
        <v>1.52</v>
      </c>
    </row>
    <row r="18" spans="1:6" s="5" customFormat="1" ht="11.25">
      <c r="A18" s="7" t="s">
        <v>27</v>
      </c>
      <c r="B18" s="80">
        <v>408</v>
      </c>
      <c r="C18" s="80">
        <v>263121155</v>
      </c>
      <c r="D18" s="99">
        <f t="shared" si="0"/>
        <v>644904.7916666666</v>
      </c>
      <c r="E18" s="82">
        <v>48</v>
      </c>
      <c r="F18" s="83">
        <v>1.52</v>
      </c>
    </row>
    <row r="19" spans="1:6" s="5" customFormat="1" ht="11.25">
      <c r="A19" s="7" t="s">
        <v>28</v>
      </c>
      <c r="B19" s="139">
        <v>318</v>
      </c>
      <c r="C19" s="140">
        <v>184633124</v>
      </c>
      <c r="D19" s="99">
        <f t="shared" si="0"/>
        <v>580607.3081761006</v>
      </c>
      <c r="E19" s="146">
        <v>47</v>
      </c>
      <c r="F19" s="186">
        <v>1.735821098872811</v>
      </c>
    </row>
    <row r="20" spans="1:6" s="5" customFormat="1" ht="11.25">
      <c r="A20" s="7" t="s">
        <v>29</v>
      </c>
      <c r="B20" s="139">
        <v>347</v>
      </c>
      <c r="C20" s="140">
        <v>232785576</v>
      </c>
      <c r="D20" s="99">
        <f t="shared" si="0"/>
        <v>670851.8040345821</v>
      </c>
      <c r="E20" s="82">
        <v>49</v>
      </c>
      <c r="F20" s="83">
        <v>1.71</v>
      </c>
    </row>
    <row r="21" spans="1:6" s="5" customFormat="1" ht="11.25">
      <c r="A21" s="7" t="s">
        <v>30</v>
      </c>
      <c r="B21" s="139">
        <v>391</v>
      </c>
      <c r="C21" s="188">
        <v>248320983</v>
      </c>
      <c r="D21" s="99">
        <f t="shared" si="0"/>
        <v>635092.0281329923</v>
      </c>
      <c r="E21" s="141">
        <v>49</v>
      </c>
      <c r="F21" s="130">
        <v>1.7352733730520067</v>
      </c>
    </row>
    <row r="22" spans="1:6" s="5" customFormat="1" ht="11.25">
      <c r="A22" s="7" t="s">
        <v>31</v>
      </c>
      <c r="B22" s="128">
        <v>409</v>
      </c>
      <c r="C22" s="140">
        <v>219795614</v>
      </c>
      <c r="D22" s="99">
        <f t="shared" si="0"/>
        <v>537397.5892420538</v>
      </c>
      <c r="E22" s="141">
        <v>45</v>
      </c>
      <c r="F22" s="197">
        <v>1.7586150220904773</v>
      </c>
    </row>
    <row r="23" spans="1:6" s="5" customFormat="1" ht="11.25">
      <c r="A23" s="7"/>
      <c r="B23" s="80"/>
      <c r="C23" s="80"/>
      <c r="D23" s="99"/>
      <c r="E23" s="82"/>
      <c r="F23" s="85"/>
    </row>
    <row r="24" spans="1:6" s="50" customFormat="1" ht="11.25">
      <c r="A24" s="29" t="s">
        <v>0</v>
      </c>
      <c r="B24" s="86">
        <f>SUM(B11:B23)</f>
        <v>3096</v>
      </c>
      <c r="C24" s="86">
        <f>SUM(C11:C23)</f>
        <v>1902871971</v>
      </c>
      <c r="D24" s="100">
        <f>C24/B24</f>
        <v>614622.7296511628</v>
      </c>
      <c r="E24" s="88">
        <f>(($C11*E11)+($C12*E12)+($C13*E13)+($C14*E14)+($C15*E15)+($C16*E16)+($C17*E17)+($C18*E18)+($C19*E19)+($C20*E20)+($C21*E21)+($C22*E22))/$C24</f>
        <v>47.03214091905924</v>
      </c>
      <c r="F24" s="89">
        <f>(($C11*F11)+($C12*F12)+($C13*F13)+($C14*F14)+($C15*F15)+($C16*F16)+($C17*F17)+($C18*F18)+($C19*F19)+($C20*F20)+($C21*F21)+($C22*F22))/$C24</f>
        <v>1.7150030378948706</v>
      </c>
    </row>
    <row r="25" spans="1:6" s="5" customFormat="1" ht="11.25">
      <c r="A25" s="7"/>
      <c r="B25" s="33"/>
      <c r="C25" s="33"/>
      <c r="D25" s="96"/>
      <c r="E25" s="35"/>
      <c r="F25" s="35"/>
    </row>
    <row r="26" spans="1:6" s="5" customFormat="1" ht="11.25">
      <c r="A26" s="9" t="s">
        <v>53</v>
      </c>
      <c r="B26" s="18"/>
      <c r="C26" s="23"/>
      <c r="D26" s="97"/>
      <c r="E26" s="58"/>
      <c r="F26" s="14"/>
    </row>
    <row r="27" spans="1:6" s="5" customFormat="1" ht="11.25">
      <c r="A27" s="7" t="s">
        <v>20</v>
      </c>
      <c r="B27" s="76">
        <v>249</v>
      </c>
      <c r="C27" s="76">
        <v>137097915</v>
      </c>
      <c r="D27" s="98">
        <f>C27/B27</f>
        <v>550594.0361445784</v>
      </c>
      <c r="E27" s="78">
        <v>49</v>
      </c>
      <c r="F27" s="79">
        <v>2.04</v>
      </c>
    </row>
    <row r="28" spans="1:6" s="5" customFormat="1" ht="11.25">
      <c r="A28" s="7" t="s">
        <v>21</v>
      </c>
      <c r="B28" s="128">
        <v>194</v>
      </c>
      <c r="C28" s="128">
        <v>103021186</v>
      </c>
      <c r="D28" s="127">
        <f>C28/B28</f>
        <v>531037.0412371134</v>
      </c>
      <c r="E28" s="129">
        <v>43</v>
      </c>
      <c r="F28" s="130">
        <v>2.06</v>
      </c>
    </row>
    <row r="29" spans="1:6" s="5" customFormat="1" ht="11.25">
      <c r="A29" s="7" t="s">
        <v>22</v>
      </c>
      <c r="B29" s="128">
        <v>243</v>
      </c>
      <c r="C29" s="128">
        <v>152487383</v>
      </c>
      <c r="D29" s="127">
        <f>C29/B29</f>
        <v>627520.0946502058</v>
      </c>
      <c r="E29" s="129">
        <v>46</v>
      </c>
      <c r="F29" s="130">
        <v>2.05</v>
      </c>
    </row>
    <row r="30" spans="1:6" s="5" customFormat="1" ht="11.25">
      <c r="A30" s="7" t="s">
        <v>23</v>
      </c>
      <c r="B30" s="108">
        <v>0</v>
      </c>
      <c r="C30" s="108">
        <v>0</v>
      </c>
      <c r="D30" s="108">
        <v>0</v>
      </c>
      <c r="E30" s="109">
        <v>0</v>
      </c>
      <c r="F30" s="110">
        <v>0</v>
      </c>
    </row>
    <row r="31" spans="1:6" s="5" customFormat="1" ht="11.25">
      <c r="A31" s="7" t="s">
        <v>24</v>
      </c>
      <c r="B31" s="108">
        <v>0</v>
      </c>
      <c r="C31" s="108">
        <v>0</v>
      </c>
      <c r="D31" s="108">
        <v>0</v>
      </c>
      <c r="E31" s="109">
        <v>0</v>
      </c>
      <c r="F31" s="110">
        <v>0</v>
      </c>
    </row>
    <row r="32" spans="1:6" s="5" customFormat="1" ht="11.25">
      <c r="A32" s="7" t="s">
        <v>25</v>
      </c>
      <c r="B32" s="108">
        <v>0</v>
      </c>
      <c r="C32" s="108">
        <v>0</v>
      </c>
      <c r="D32" s="108">
        <v>0</v>
      </c>
      <c r="E32" s="109">
        <v>0</v>
      </c>
      <c r="F32" s="110">
        <v>0</v>
      </c>
    </row>
    <row r="33" spans="1:6" s="5" customFormat="1" ht="11.25">
      <c r="A33" s="7" t="s">
        <v>26</v>
      </c>
      <c r="B33" s="108">
        <v>0</v>
      </c>
      <c r="C33" s="108">
        <v>0</v>
      </c>
      <c r="D33" s="108">
        <v>0</v>
      </c>
      <c r="E33" s="109">
        <v>0</v>
      </c>
      <c r="F33" s="110">
        <v>0</v>
      </c>
    </row>
    <row r="34" spans="1:6" s="5" customFormat="1" ht="11.25">
      <c r="A34" s="7" t="s">
        <v>27</v>
      </c>
      <c r="B34" s="108">
        <v>0</v>
      </c>
      <c r="C34" s="108">
        <v>0</v>
      </c>
      <c r="D34" s="108">
        <v>0</v>
      </c>
      <c r="E34" s="109">
        <v>0</v>
      </c>
      <c r="F34" s="110">
        <v>0</v>
      </c>
    </row>
    <row r="35" spans="1:6" s="5" customFormat="1" ht="11.25">
      <c r="A35" s="7" t="s">
        <v>28</v>
      </c>
      <c r="B35" s="108">
        <v>0</v>
      </c>
      <c r="C35" s="108">
        <v>0</v>
      </c>
      <c r="D35" s="108">
        <v>0</v>
      </c>
      <c r="E35" s="109">
        <v>0</v>
      </c>
      <c r="F35" s="110">
        <v>0</v>
      </c>
    </row>
    <row r="36" spans="1:6" s="5" customFormat="1" ht="11.25">
      <c r="A36" s="7" t="s">
        <v>29</v>
      </c>
      <c r="B36" s="108">
        <v>0</v>
      </c>
      <c r="C36" s="108">
        <v>0</v>
      </c>
      <c r="D36" s="108">
        <v>0</v>
      </c>
      <c r="E36" s="109">
        <v>0</v>
      </c>
      <c r="F36" s="110">
        <v>0</v>
      </c>
    </row>
    <row r="37" spans="1:6" s="5" customFormat="1" ht="11.25">
      <c r="A37" s="7" t="s">
        <v>30</v>
      </c>
      <c r="B37" s="108">
        <v>0</v>
      </c>
      <c r="C37" s="108">
        <v>0</v>
      </c>
      <c r="D37" s="108">
        <v>0</v>
      </c>
      <c r="E37" s="109">
        <v>0</v>
      </c>
      <c r="F37" s="110">
        <v>0</v>
      </c>
    </row>
    <row r="38" spans="1:6" s="5" customFormat="1" ht="11.25">
      <c r="A38" s="7" t="s">
        <v>31</v>
      </c>
      <c r="B38" s="108">
        <v>0</v>
      </c>
      <c r="C38" s="108">
        <v>0</v>
      </c>
      <c r="D38" s="108">
        <v>0</v>
      </c>
      <c r="E38" s="109">
        <v>0</v>
      </c>
      <c r="F38" s="110">
        <v>0</v>
      </c>
    </row>
    <row r="39" spans="1:6" s="5" customFormat="1" ht="11.25">
      <c r="A39" s="7"/>
      <c r="B39" s="80"/>
      <c r="C39" s="80"/>
      <c r="D39" s="99"/>
      <c r="E39" s="82"/>
      <c r="F39" s="85"/>
    </row>
    <row r="40" spans="1:6" s="50" customFormat="1" ht="11.25">
      <c r="A40" s="29" t="s">
        <v>0</v>
      </c>
      <c r="B40" s="86">
        <f>SUM(B27:B39)</f>
        <v>686</v>
      </c>
      <c r="C40" s="86">
        <f>SUM(C27:C39)</f>
        <v>392606484</v>
      </c>
      <c r="D40" s="100">
        <f>C40/B40</f>
        <v>572312.6588921283</v>
      </c>
      <c r="E40" s="88">
        <f>(($C27*E27)+($C28*E28)+($C29*E29)+($C30*E30)+($C31*E31)+($C32*E32)+($C33*E33)+($C34*E34)+($C35*E35)+($C36*E36)+($C37*E37)+($C38*E38))/$C40</f>
        <v>46.26038843260673</v>
      </c>
      <c r="F40" s="89">
        <f>(($C27*F27)+($C28*F28)+($C29*F29)+($C30*F30)+($C31*F31)+($C32*F32)+($C33*F33)+($C34*F34)+($C35*F35)+($C36*F36)+($C37*F37)+($C38*F38))/$C40</f>
        <v>2.0491320385579774</v>
      </c>
    </row>
    <row r="41" spans="1:6" s="5" customFormat="1" ht="11.25">
      <c r="A41" s="32"/>
      <c r="B41" s="90"/>
      <c r="C41" s="90"/>
      <c r="D41" s="101"/>
      <c r="E41" s="91"/>
      <c r="F41" s="92"/>
    </row>
    <row r="42" spans="1:6" s="5" customFormat="1" ht="11.25">
      <c r="A42" s="9" t="s">
        <v>32</v>
      </c>
      <c r="B42" s="80"/>
      <c r="C42" s="80"/>
      <c r="D42" s="102"/>
      <c r="E42" s="82"/>
      <c r="F42" s="83"/>
    </row>
    <row r="43" spans="1:6" s="5" customFormat="1" ht="11.25">
      <c r="A43" s="7" t="s">
        <v>20</v>
      </c>
      <c r="B43" s="76">
        <v>789</v>
      </c>
      <c r="C43" s="76">
        <v>440431367</v>
      </c>
      <c r="D43" s="98">
        <f aca="true" t="shared" si="1" ref="D43:D54">C43/B43</f>
        <v>558214.6603295311</v>
      </c>
      <c r="E43" s="78">
        <v>46</v>
      </c>
      <c r="F43" s="79">
        <v>2.06</v>
      </c>
    </row>
    <row r="44" spans="1:6" s="5" customFormat="1" ht="11.25">
      <c r="A44" s="7" t="s">
        <v>21</v>
      </c>
      <c r="B44" s="80">
        <v>830</v>
      </c>
      <c r="C44" s="80">
        <v>520285382</v>
      </c>
      <c r="D44" s="127">
        <f t="shared" si="1"/>
        <v>626849.8578313253</v>
      </c>
      <c r="E44" s="82">
        <v>37</v>
      </c>
      <c r="F44" s="83">
        <v>1.86</v>
      </c>
    </row>
    <row r="45" spans="1:6" s="5" customFormat="1" ht="11.25">
      <c r="A45" s="7" t="s">
        <v>22</v>
      </c>
      <c r="B45" s="76">
        <v>1006</v>
      </c>
      <c r="C45" s="76">
        <v>611363752</v>
      </c>
      <c r="D45" s="127">
        <f t="shared" si="1"/>
        <v>607717.4473161034</v>
      </c>
      <c r="E45" s="84">
        <v>45</v>
      </c>
      <c r="F45" s="79">
        <v>2.07</v>
      </c>
    </row>
    <row r="46" spans="1:6" s="5" customFormat="1" ht="11.25">
      <c r="A46" s="7" t="s">
        <v>23</v>
      </c>
      <c r="B46" s="80">
        <v>1049</v>
      </c>
      <c r="C46" s="80">
        <v>662837533</v>
      </c>
      <c r="D46" s="127">
        <f t="shared" si="1"/>
        <v>631875.627264061</v>
      </c>
      <c r="E46" s="82">
        <v>44</v>
      </c>
      <c r="F46" s="83">
        <v>2.06</v>
      </c>
    </row>
    <row r="47" spans="1:6" s="5" customFormat="1" ht="11.25">
      <c r="A47" s="7" t="s">
        <v>24</v>
      </c>
      <c r="B47" s="80">
        <v>698</v>
      </c>
      <c r="C47" s="80">
        <v>587238335</v>
      </c>
      <c r="D47" s="99">
        <f t="shared" si="1"/>
        <v>841315.6661891118</v>
      </c>
      <c r="E47" s="82">
        <v>36</v>
      </c>
      <c r="F47" s="83">
        <v>1.79</v>
      </c>
    </row>
    <row r="48" spans="1:6" s="5" customFormat="1" ht="11.25">
      <c r="A48" s="7" t="s">
        <v>25</v>
      </c>
      <c r="B48" s="80">
        <v>799</v>
      </c>
      <c r="C48" s="80">
        <v>456726153</v>
      </c>
      <c r="D48" s="99">
        <f t="shared" si="1"/>
        <v>571622.2190237797</v>
      </c>
      <c r="E48" s="82">
        <v>42</v>
      </c>
      <c r="F48" s="83">
        <v>2.05</v>
      </c>
    </row>
    <row r="49" spans="1:6" s="5" customFormat="1" ht="11.25">
      <c r="A49" s="7" t="s">
        <v>26</v>
      </c>
      <c r="B49" s="80">
        <v>1213</v>
      </c>
      <c r="C49" s="80">
        <v>740383984</v>
      </c>
      <c r="D49" s="99">
        <f t="shared" si="1"/>
        <v>610374.2654575433</v>
      </c>
      <c r="E49" s="82">
        <v>42</v>
      </c>
      <c r="F49" s="83">
        <v>1.98</v>
      </c>
    </row>
    <row r="50" spans="1:6" s="5" customFormat="1" ht="11.25">
      <c r="A50" s="7" t="s">
        <v>27</v>
      </c>
      <c r="B50" s="80">
        <v>1415</v>
      </c>
      <c r="C50" s="80">
        <v>874361932</v>
      </c>
      <c r="D50" s="99">
        <f t="shared" si="1"/>
        <v>617923.6268551237</v>
      </c>
      <c r="E50" s="82">
        <v>41</v>
      </c>
      <c r="F50" s="171">
        <v>1.8876560076954494</v>
      </c>
    </row>
    <row r="51" spans="1:6" s="5" customFormat="1" ht="11.25">
      <c r="A51" s="7" t="s">
        <v>28</v>
      </c>
      <c r="B51" s="81">
        <v>1869</v>
      </c>
      <c r="C51" s="138">
        <v>1093042156</v>
      </c>
      <c r="D51" s="128">
        <f t="shared" si="1"/>
        <v>584827.2637774211</v>
      </c>
      <c r="E51" s="137">
        <v>48</v>
      </c>
      <c r="F51" s="172">
        <v>1.9641253355099326</v>
      </c>
    </row>
    <row r="52" spans="1:6" s="5" customFormat="1" ht="11.25">
      <c r="A52" s="7" t="s">
        <v>29</v>
      </c>
      <c r="B52" s="80">
        <v>1479</v>
      </c>
      <c r="C52" s="80">
        <v>930026917</v>
      </c>
      <c r="D52" s="99">
        <f t="shared" si="1"/>
        <v>628821.4448951995</v>
      </c>
      <c r="E52" s="82">
        <v>45</v>
      </c>
      <c r="F52" s="171">
        <v>2.01</v>
      </c>
    </row>
    <row r="53" spans="1:6" s="5" customFormat="1" ht="11.25">
      <c r="A53" s="7" t="s">
        <v>30</v>
      </c>
      <c r="B53" s="128">
        <v>1480</v>
      </c>
      <c r="C53" s="140">
        <v>1031674186</v>
      </c>
      <c r="D53" s="99">
        <f t="shared" si="1"/>
        <v>697077.1527027027</v>
      </c>
      <c r="E53" s="141">
        <v>40</v>
      </c>
      <c r="F53" s="130">
        <v>1.9298604432562587</v>
      </c>
    </row>
    <row r="54" spans="1:6" s="5" customFormat="1" ht="11.25">
      <c r="A54" s="7" t="s">
        <v>31</v>
      </c>
      <c r="B54" s="128">
        <v>1808</v>
      </c>
      <c r="C54" s="140">
        <v>1069804083</v>
      </c>
      <c r="D54" s="99">
        <f t="shared" si="1"/>
        <v>591705.7981194691</v>
      </c>
      <c r="E54" s="141">
        <v>42</v>
      </c>
      <c r="F54" s="197">
        <v>2.0185329043280533</v>
      </c>
    </row>
    <row r="55" spans="1:6" s="5" customFormat="1" ht="11.25">
      <c r="A55" s="7"/>
      <c r="B55" s="80" t="s">
        <v>65</v>
      </c>
      <c r="C55" s="80"/>
      <c r="D55" s="99"/>
      <c r="E55" s="82"/>
      <c r="F55" s="85"/>
    </row>
    <row r="56" spans="1:6" s="50" customFormat="1" ht="11.25">
      <c r="A56" s="29" t="s">
        <v>0</v>
      </c>
      <c r="B56" s="86">
        <f>SUM(B43:B55)</f>
        <v>14435</v>
      </c>
      <c r="C56" s="86">
        <f>SUM(C43:C55)</f>
        <v>9018175780</v>
      </c>
      <c r="D56" s="100">
        <f>C56/B56</f>
        <v>624743.7325943887</v>
      </c>
      <c r="E56" s="88">
        <f>(($C43*E43)+($C44*E44)+($C45*E45)+($C46*E46)+($C47*E47)+($C48*E48)+($C49*E49)+($C50*E50)+($C51*E51)+($C52*E52)+($C53*E53)+($C54*E54))/$C56</f>
        <v>42.57741813644267</v>
      </c>
      <c r="F56" s="89">
        <f>(($C43*F43)+($C44*F44)+($C45*F45)+($C46*F46)+($C47*F47)+($C48*F48)+($C49*F49)+($C50*F50)+($C51*F51)+($C52*F52)+($C53*F53)+($C54*F54))/$C56</f>
        <v>1.9711897460685779</v>
      </c>
    </row>
    <row r="57" spans="1:6" s="5" customFormat="1" ht="11.25">
      <c r="A57" s="32"/>
      <c r="B57" s="90"/>
      <c r="C57" s="90"/>
      <c r="D57" s="101"/>
      <c r="E57" s="91"/>
      <c r="F57" s="92"/>
    </row>
    <row r="58" spans="1:6" s="5" customFormat="1" ht="11.25">
      <c r="A58" s="9" t="s">
        <v>68</v>
      </c>
      <c r="B58" s="80"/>
      <c r="C58" s="80"/>
      <c r="D58" s="102"/>
      <c r="E58" s="82"/>
      <c r="F58" s="83"/>
    </row>
    <row r="59" spans="1:6" s="5" customFormat="1" ht="11.25">
      <c r="A59" s="7" t="s">
        <v>20</v>
      </c>
      <c r="B59" s="147" t="s">
        <v>67</v>
      </c>
      <c r="C59" s="147" t="s">
        <v>67</v>
      </c>
      <c r="D59" s="148" t="s">
        <v>67</v>
      </c>
      <c r="E59" s="82" t="s">
        <v>67</v>
      </c>
      <c r="F59" s="82" t="s">
        <v>67</v>
      </c>
    </row>
    <row r="60" spans="1:6" s="5" customFormat="1" ht="11.25">
      <c r="A60" s="7" t="s">
        <v>21</v>
      </c>
      <c r="B60" s="147" t="s">
        <v>67</v>
      </c>
      <c r="C60" s="147" t="s">
        <v>67</v>
      </c>
      <c r="D60" s="148" t="s">
        <v>67</v>
      </c>
      <c r="E60" s="82" t="s">
        <v>67</v>
      </c>
      <c r="F60" s="82" t="s">
        <v>67</v>
      </c>
    </row>
    <row r="61" spans="1:6" s="5" customFormat="1" ht="11.25">
      <c r="A61" s="7" t="s">
        <v>22</v>
      </c>
      <c r="B61" s="147" t="s">
        <v>67</v>
      </c>
      <c r="C61" s="147" t="s">
        <v>67</v>
      </c>
      <c r="D61" s="148" t="s">
        <v>67</v>
      </c>
      <c r="E61" s="82" t="s">
        <v>67</v>
      </c>
      <c r="F61" s="82" t="s">
        <v>67</v>
      </c>
    </row>
    <row r="62" spans="1:6" s="5" customFormat="1" ht="11.25">
      <c r="A62" s="7" t="s">
        <v>23</v>
      </c>
      <c r="B62" s="147" t="s">
        <v>67</v>
      </c>
      <c r="C62" s="147" t="s">
        <v>67</v>
      </c>
      <c r="D62" s="148" t="s">
        <v>67</v>
      </c>
      <c r="E62" s="82" t="s">
        <v>67</v>
      </c>
      <c r="F62" s="82" t="s">
        <v>67</v>
      </c>
    </row>
    <row r="63" spans="1:6" s="5" customFormat="1" ht="11.25">
      <c r="A63" s="7" t="s">
        <v>24</v>
      </c>
      <c r="B63" s="147" t="s">
        <v>67</v>
      </c>
      <c r="C63" s="147" t="s">
        <v>67</v>
      </c>
      <c r="D63" s="148" t="s">
        <v>67</v>
      </c>
      <c r="E63" s="82" t="s">
        <v>67</v>
      </c>
      <c r="F63" s="82" t="s">
        <v>67</v>
      </c>
    </row>
    <row r="64" spans="1:6" s="5" customFormat="1" ht="11.25">
      <c r="A64" s="7" t="s">
        <v>25</v>
      </c>
      <c r="B64" s="147" t="s">
        <v>67</v>
      </c>
      <c r="C64" s="147" t="s">
        <v>67</v>
      </c>
      <c r="D64" s="148" t="s">
        <v>67</v>
      </c>
      <c r="E64" s="82" t="s">
        <v>67</v>
      </c>
      <c r="F64" s="82" t="s">
        <v>67</v>
      </c>
    </row>
    <row r="65" spans="1:6" s="5" customFormat="1" ht="11.25">
      <c r="A65" s="7" t="s">
        <v>26</v>
      </c>
      <c r="B65" s="147" t="s">
        <v>67</v>
      </c>
      <c r="C65" s="147" t="s">
        <v>67</v>
      </c>
      <c r="D65" s="148" t="s">
        <v>67</v>
      </c>
      <c r="E65" s="82" t="s">
        <v>67</v>
      </c>
      <c r="F65" s="82" t="s">
        <v>67</v>
      </c>
    </row>
    <row r="66" spans="1:6" s="5" customFormat="1" ht="11.25">
      <c r="A66" s="7" t="s">
        <v>27</v>
      </c>
      <c r="B66" s="147" t="s">
        <v>67</v>
      </c>
      <c r="C66" s="147" t="s">
        <v>67</v>
      </c>
      <c r="D66" s="148" t="s">
        <v>67</v>
      </c>
      <c r="E66" s="82" t="s">
        <v>67</v>
      </c>
      <c r="F66" s="82" t="s">
        <v>67</v>
      </c>
    </row>
    <row r="67" spans="1:6" s="5" customFormat="1" ht="11.25">
      <c r="A67" s="7" t="s">
        <v>28</v>
      </c>
      <c r="B67" s="147" t="s">
        <v>67</v>
      </c>
      <c r="C67" s="147" t="s">
        <v>67</v>
      </c>
      <c r="D67" s="148" t="s">
        <v>67</v>
      </c>
      <c r="E67" s="82" t="s">
        <v>67</v>
      </c>
      <c r="F67" s="82" t="s">
        <v>67</v>
      </c>
    </row>
    <row r="68" spans="1:6" s="5" customFormat="1" ht="11.25">
      <c r="A68" s="7" t="s">
        <v>29</v>
      </c>
      <c r="B68" s="139">
        <v>29</v>
      </c>
      <c r="C68" s="140">
        <v>25772422</v>
      </c>
      <c r="D68" s="128">
        <f>C68/B68</f>
        <v>888704.2068965518</v>
      </c>
      <c r="E68" s="141">
        <v>27</v>
      </c>
      <c r="F68" s="130">
        <v>1.7817130621250885</v>
      </c>
    </row>
    <row r="69" spans="1:6" s="5" customFormat="1" ht="11.25">
      <c r="A69" s="7" t="s">
        <v>30</v>
      </c>
      <c r="B69" s="139">
        <v>17</v>
      </c>
      <c r="C69" s="140">
        <v>9654239</v>
      </c>
      <c r="D69" s="128">
        <f>C69/B69</f>
        <v>567896.4117647059</v>
      </c>
      <c r="E69" s="157">
        <v>18</v>
      </c>
      <c r="F69" s="130">
        <v>1.6913749152056419</v>
      </c>
    </row>
    <row r="70" spans="1:6" s="5" customFormat="1" ht="11.25">
      <c r="A70" s="7" t="s">
        <v>31</v>
      </c>
      <c r="B70" s="145">
        <v>19</v>
      </c>
      <c r="C70" s="144">
        <v>12381411</v>
      </c>
      <c r="D70" s="128">
        <f>C70/B70</f>
        <v>651653.2105263158</v>
      </c>
      <c r="E70" s="146">
        <v>32</v>
      </c>
      <c r="F70" s="174">
        <v>1.8054622740493793</v>
      </c>
    </row>
    <row r="71" spans="1:6" s="5" customFormat="1" ht="11.25">
      <c r="A71" s="7"/>
      <c r="B71" s="80"/>
      <c r="C71" s="80"/>
      <c r="D71" s="170"/>
      <c r="E71" s="82"/>
      <c r="F71" s="83"/>
    </row>
    <row r="72" spans="1:6" s="50" customFormat="1" ht="11.25">
      <c r="A72" s="29" t="s">
        <v>0</v>
      </c>
      <c r="B72" s="86">
        <f>SUM(B58:B70)</f>
        <v>65</v>
      </c>
      <c r="C72" s="86">
        <f>SUM(C58:C70)</f>
        <v>47808072</v>
      </c>
      <c r="D72" s="100">
        <f>C72/B72</f>
        <v>735508.8</v>
      </c>
      <c r="E72" s="88">
        <f>(($C68*E68)+($C69*E69)+($C70*E70))/$C72</f>
        <v>26.477471168467115</v>
      </c>
      <c r="F72" s="89">
        <f>(($C68*F68)+($C69*F69)+($C70*F70))/$C72</f>
        <v>1.7696210181828709</v>
      </c>
    </row>
    <row r="73" spans="1:6" s="50" customFormat="1" ht="11.25">
      <c r="A73" s="9"/>
      <c r="B73" s="159"/>
      <c r="C73" s="159"/>
      <c r="D73" s="164"/>
      <c r="E73" s="160"/>
      <c r="F73" s="168"/>
    </row>
    <row r="74" spans="1:6" s="50" customFormat="1" ht="11.25">
      <c r="A74" s="9" t="s">
        <v>71</v>
      </c>
      <c r="B74" s="159"/>
      <c r="C74" s="159"/>
      <c r="D74" s="165"/>
      <c r="E74" s="160"/>
      <c r="F74" s="169"/>
    </row>
    <row r="75" spans="1:6" s="50" customFormat="1" ht="11.25">
      <c r="A75" s="7" t="s">
        <v>20</v>
      </c>
      <c r="B75" s="162" t="s">
        <v>67</v>
      </c>
      <c r="C75" s="162" t="s">
        <v>67</v>
      </c>
      <c r="D75" s="166" t="s">
        <v>67</v>
      </c>
      <c r="E75" s="163" t="s">
        <v>67</v>
      </c>
      <c r="F75" s="166" t="s">
        <v>67</v>
      </c>
    </row>
    <row r="76" spans="1:6" s="50" customFormat="1" ht="11.25">
      <c r="A76" s="7" t="s">
        <v>21</v>
      </c>
      <c r="B76" s="162" t="s">
        <v>67</v>
      </c>
      <c r="C76" s="162" t="s">
        <v>67</v>
      </c>
      <c r="D76" s="166" t="s">
        <v>67</v>
      </c>
      <c r="E76" s="163" t="s">
        <v>67</v>
      </c>
      <c r="F76" s="166" t="s">
        <v>67</v>
      </c>
    </row>
    <row r="77" spans="1:6" s="50" customFormat="1" ht="11.25">
      <c r="A77" s="7" t="s">
        <v>22</v>
      </c>
      <c r="B77" s="162" t="s">
        <v>67</v>
      </c>
      <c r="C77" s="162" t="s">
        <v>67</v>
      </c>
      <c r="D77" s="166" t="s">
        <v>67</v>
      </c>
      <c r="E77" s="163" t="s">
        <v>67</v>
      </c>
      <c r="F77" s="166" t="s">
        <v>67</v>
      </c>
    </row>
    <row r="78" spans="1:6" s="50" customFormat="1" ht="11.25">
      <c r="A78" s="7" t="s">
        <v>23</v>
      </c>
      <c r="B78" s="162" t="s">
        <v>67</v>
      </c>
      <c r="C78" s="162" t="s">
        <v>67</v>
      </c>
      <c r="D78" s="166" t="s">
        <v>67</v>
      </c>
      <c r="E78" s="163" t="s">
        <v>67</v>
      </c>
      <c r="F78" s="166" t="s">
        <v>67</v>
      </c>
    </row>
    <row r="79" spans="1:6" s="50" customFormat="1" ht="11.25">
      <c r="A79" s="7" t="s">
        <v>24</v>
      </c>
      <c r="B79" s="162" t="s">
        <v>67</v>
      </c>
      <c r="C79" s="162" t="s">
        <v>67</v>
      </c>
      <c r="D79" s="166" t="s">
        <v>67</v>
      </c>
      <c r="E79" s="163" t="s">
        <v>67</v>
      </c>
      <c r="F79" s="166" t="s">
        <v>67</v>
      </c>
    </row>
    <row r="80" spans="1:6" s="50" customFormat="1" ht="11.25">
      <c r="A80" s="7" t="s">
        <v>25</v>
      </c>
      <c r="B80" s="162" t="s">
        <v>67</v>
      </c>
      <c r="C80" s="162" t="s">
        <v>67</v>
      </c>
      <c r="D80" s="166" t="s">
        <v>67</v>
      </c>
      <c r="E80" s="163" t="s">
        <v>67</v>
      </c>
      <c r="F80" s="166" t="s">
        <v>67</v>
      </c>
    </row>
    <row r="81" spans="1:6" s="50" customFormat="1" ht="11.25">
      <c r="A81" s="7" t="s">
        <v>26</v>
      </c>
      <c r="B81" s="162" t="s">
        <v>67</v>
      </c>
      <c r="C81" s="162" t="s">
        <v>67</v>
      </c>
      <c r="D81" s="166" t="s">
        <v>67</v>
      </c>
      <c r="E81" s="163" t="s">
        <v>67</v>
      </c>
      <c r="F81" s="166" t="s">
        <v>67</v>
      </c>
    </row>
    <row r="82" spans="1:6" s="50" customFormat="1" ht="11.25">
      <c r="A82" s="7" t="s">
        <v>27</v>
      </c>
      <c r="B82" s="162" t="s">
        <v>67</v>
      </c>
      <c r="C82" s="162" t="s">
        <v>67</v>
      </c>
      <c r="D82" s="166" t="s">
        <v>67</v>
      </c>
      <c r="E82" s="163" t="s">
        <v>67</v>
      </c>
      <c r="F82" s="166" t="s">
        <v>67</v>
      </c>
    </row>
    <row r="83" spans="1:6" s="50" customFormat="1" ht="11.25">
      <c r="A83" s="7" t="s">
        <v>28</v>
      </c>
      <c r="B83" s="162" t="s">
        <v>67</v>
      </c>
      <c r="C83" s="162" t="s">
        <v>67</v>
      </c>
      <c r="D83" s="166" t="s">
        <v>67</v>
      </c>
      <c r="E83" s="163" t="s">
        <v>67</v>
      </c>
      <c r="F83" s="166" t="s">
        <v>67</v>
      </c>
    </row>
    <row r="84" spans="1:6" s="50" customFormat="1" ht="11.25">
      <c r="A84" s="7" t="s">
        <v>29</v>
      </c>
      <c r="B84" s="162" t="s">
        <v>67</v>
      </c>
      <c r="C84" s="162" t="s">
        <v>67</v>
      </c>
      <c r="D84" s="166" t="s">
        <v>67</v>
      </c>
      <c r="E84" s="163" t="s">
        <v>67</v>
      </c>
      <c r="F84" s="166" t="s">
        <v>67</v>
      </c>
    </row>
    <row r="85" spans="1:6" s="50" customFormat="1" ht="11.25">
      <c r="A85" s="7" t="s">
        <v>30</v>
      </c>
      <c r="B85" s="128">
        <v>108</v>
      </c>
      <c r="C85" s="140">
        <v>104984414</v>
      </c>
      <c r="D85" s="97">
        <f>C85/B85</f>
        <v>972077.9074074074</v>
      </c>
      <c r="E85" s="141">
        <v>35</v>
      </c>
      <c r="F85" s="130">
        <v>1.8952626029802861</v>
      </c>
    </row>
    <row r="86" spans="1:6" s="50" customFormat="1" ht="11.25">
      <c r="A86" s="7" t="s">
        <v>31</v>
      </c>
      <c r="B86" s="128">
        <v>161</v>
      </c>
      <c r="C86" s="140">
        <v>104366339</v>
      </c>
      <c r="D86" s="97">
        <f>C86/B86</f>
        <v>648238.1304347826</v>
      </c>
      <c r="E86" s="141">
        <v>34</v>
      </c>
      <c r="F86" s="130">
        <v>1.9059802892961495</v>
      </c>
    </row>
    <row r="87" spans="1:6" s="50" customFormat="1" ht="11.25">
      <c r="A87" s="7"/>
      <c r="B87" s="159"/>
      <c r="C87" s="159"/>
      <c r="D87" s="167"/>
      <c r="E87" s="160"/>
      <c r="F87" s="161"/>
    </row>
    <row r="88" spans="1:6" s="50" customFormat="1" ht="11.25">
      <c r="A88" s="29" t="s">
        <v>0</v>
      </c>
      <c r="B88" s="86">
        <f>SUM(B74:B86)</f>
        <v>269</v>
      </c>
      <c r="C88" s="86">
        <f>SUM(C74:C86)</f>
        <v>209350753</v>
      </c>
      <c r="D88" s="100">
        <f>C88/B88</f>
        <v>778255.5873605948</v>
      </c>
      <c r="E88" s="88">
        <f>(($C85*E85)+($C86*E86))/$C88</f>
        <v>34.50147617095029</v>
      </c>
      <c r="F88" s="89">
        <f>(($C85*F85)+($C86*F86))/$C88</f>
        <v>1.900605625001024</v>
      </c>
    </row>
    <row r="89" spans="1:6" s="5" customFormat="1" ht="11.25">
      <c r="A89" s="7"/>
      <c r="B89" s="80"/>
      <c r="C89" s="80"/>
      <c r="D89" s="102"/>
      <c r="E89" s="82"/>
      <c r="F89" s="83"/>
    </row>
    <row r="90" spans="1:6" s="5" customFormat="1" ht="11.25">
      <c r="A90" s="9" t="s">
        <v>69</v>
      </c>
      <c r="B90" s="80"/>
      <c r="C90" s="80"/>
      <c r="D90" s="102"/>
      <c r="E90" s="82"/>
      <c r="F90" s="83"/>
    </row>
    <row r="91" spans="1:6" s="5" customFormat="1" ht="11.25">
      <c r="A91" s="7" t="s">
        <v>20</v>
      </c>
      <c r="B91" s="76">
        <v>426</v>
      </c>
      <c r="C91" s="76">
        <v>262457483</v>
      </c>
      <c r="D91" s="98">
        <f aca="true" t="shared" si="2" ref="D91:D96">C91/B91</f>
        <v>616097.3779342723</v>
      </c>
      <c r="E91" s="78">
        <v>46</v>
      </c>
      <c r="F91" s="79">
        <v>1.9</v>
      </c>
    </row>
    <row r="92" spans="1:6" s="5" customFormat="1" ht="11.25">
      <c r="A92" s="7" t="s">
        <v>21</v>
      </c>
      <c r="B92" s="80">
        <v>295</v>
      </c>
      <c r="C92" s="80">
        <v>178465877</v>
      </c>
      <c r="D92" s="127">
        <f t="shared" si="2"/>
        <v>604969.0745762712</v>
      </c>
      <c r="E92" s="82">
        <v>44</v>
      </c>
      <c r="F92" s="83">
        <v>1.9</v>
      </c>
    </row>
    <row r="93" spans="1:6" s="5" customFormat="1" ht="11.25">
      <c r="A93" s="7" t="s">
        <v>22</v>
      </c>
      <c r="B93" s="76">
        <v>240</v>
      </c>
      <c r="C93" s="76">
        <v>129099278</v>
      </c>
      <c r="D93" s="127">
        <f t="shared" si="2"/>
        <v>537913.6583333333</v>
      </c>
      <c r="E93" s="84">
        <v>43</v>
      </c>
      <c r="F93" s="79">
        <v>1.9</v>
      </c>
    </row>
    <row r="94" spans="1:6" s="5" customFormat="1" ht="11.25">
      <c r="A94" s="7" t="s">
        <v>23</v>
      </c>
      <c r="B94" s="80">
        <v>284</v>
      </c>
      <c r="C94" s="80">
        <v>174141592</v>
      </c>
      <c r="D94" s="127">
        <f t="shared" si="2"/>
        <v>613174.6197183098</v>
      </c>
      <c r="E94" s="82">
        <v>46</v>
      </c>
      <c r="F94" s="83">
        <v>1.9</v>
      </c>
    </row>
    <row r="95" spans="1:6" s="5" customFormat="1" ht="11.25">
      <c r="A95" s="7" t="s">
        <v>24</v>
      </c>
      <c r="B95" s="80">
        <v>196</v>
      </c>
      <c r="C95" s="80">
        <v>116605533</v>
      </c>
      <c r="D95" s="99">
        <f t="shared" si="2"/>
        <v>594926.1887755102</v>
      </c>
      <c r="E95" s="82">
        <v>46</v>
      </c>
      <c r="F95" s="83">
        <v>1.9</v>
      </c>
    </row>
    <row r="96" spans="1:6" s="5" customFormat="1" ht="11.25">
      <c r="A96" s="7" t="s">
        <v>25</v>
      </c>
      <c r="B96" s="80">
        <v>192</v>
      </c>
      <c r="C96" s="80">
        <v>115694923</v>
      </c>
      <c r="D96" s="99">
        <f t="shared" si="2"/>
        <v>602577.7239583334</v>
      </c>
      <c r="E96" s="82">
        <v>45</v>
      </c>
      <c r="F96" s="83">
        <v>1.9</v>
      </c>
    </row>
    <row r="97" spans="1:6" s="5" customFormat="1" ht="11.25">
      <c r="A97" s="7" t="s">
        <v>26</v>
      </c>
      <c r="B97" s="108">
        <v>0</v>
      </c>
      <c r="C97" s="108">
        <v>0</v>
      </c>
      <c r="D97" s="108">
        <v>0</v>
      </c>
      <c r="E97" s="109">
        <v>0</v>
      </c>
      <c r="F97" s="110">
        <v>0</v>
      </c>
    </row>
    <row r="98" spans="1:6" s="5" customFormat="1" ht="11.25">
      <c r="A98" s="7" t="s">
        <v>27</v>
      </c>
      <c r="B98" s="108">
        <v>0</v>
      </c>
      <c r="C98" s="108">
        <v>0</v>
      </c>
      <c r="D98" s="108">
        <v>0</v>
      </c>
      <c r="E98" s="109">
        <v>0</v>
      </c>
      <c r="F98" s="110">
        <v>0</v>
      </c>
    </row>
    <row r="99" spans="1:6" s="5" customFormat="1" ht="11.25">
      <c r="A99" s="7" t="s">
        <v>28</v>
      </c>
      <c r="B99" s="108">
        <v>0</v>
      </c>
      <c r="C99" s="108">
        <v>0</v>
      </c>
      <c r="D99" s="108">
        <v>0</v>
      </c>
      <c r="E99" s="109">
        <v>0</v>
      </c>
      <c r="F99" s="110">
        <v>0</v>
      </c>
    </row>
    <row r="100" spans="1:6" s="5" customFormat="1" ht="11.25">
      <c r="A100" s="7" t="s">
        <v>29</v>
      </c>
      <c r="B100" s="108">
        <v>0</v>
      </c>
      <c r="C100" s="108">
        <v>0</v>
      </c>
      <c r="D100" s="108">
        <v>0</v>
      </c>
      <c r="E100" s="109">
        <v>0</v>
      </c>
      <c r="F100" s="110">
        <v>0</v>
      </c>
    </row>
    <row r="101" spans="1:6" s="5" customFormat="1" ht="11.25">
      <c r="A101" s="7" t="s">
        <v>30</v>
      </c>
      <c r="B101" s="108">
        <v>0</v>
      </c>
      <c r="C101" s="108">
        <v>0</v>
      </c>
      <c r="D101" s="108">
        <v>0</v>
      </c>
      <c r="E101" s="109">
        <v>0</v>
      </c>
      <c r="F101" s="110">
        <v>0</v>
      </c>
    </row>
    <row r="102" spans="1:6" s="5" customFormat="1" ht="11.25">
      <c r="A102" s="7" t="s">
        <v>31</v>
      </c>
      <c r="B102" s="108">
        <v>0</v>
      </c>
      <c r="C102" s="108">
        <v>0</v>
      </c>
      <c r="D102" s="108">
        <v>0</v>
      </c>
      <c r="E102" s="109">
        <v>0</v>
      </c>
      <c r="F102" s="110">
        <v>0</v>
      </c>
    </row>
    <row r="103" spans="1:6" s="5" customFormat="1" ht="11.25">
      <c r="A103" s="7"/>
      <c r="B103" s="80"/>
      <c r="C103" s="80"/>
      <c r="D103" s="99"/>
      <c r="E103" s="82"/>
      <c r="F103" s="85"/>
    </row>
    <row r="104" spans="1:6" s="50" customFormat="1" ht="11.25">
      <c r="A104" s="29" t="s">
        <v>0</v>
      </c>
      <c r="B104" s="86">
        <f>SUM(B91:B103)</f>
        <v>1633</v>
      </c>
      <c r="C104" s="86">
        <f>SUM(C91:C103)</f>
        <v>976464686</v>
      </c>
      <c r="D104" s="192">
        <f>C104/B104</f>
        <v>597957.5541947336</v>
      </c>
      <c r="E104" s="191">
        <f>(($C91*E91)+($C92*E92)+($C93*E93)+($C94*E94)+($C95*E95)+($C96*E96)+($C97*E97)+($C98*E98)+($C99*E99)+($C100*E100)+($C101*E101)+($C102*E102))/$C104</f>
        <v>45.119349093388514</v>
      </c>
      <c r="F104" s="89">
        <f>(($C91*F91)+($C92*F92)+($C93*F93)+($C94*F94)+($C95*F95)+($C96*F96)+($C97*F97)+($C98*F98)+($C99*F99)+($C100*F100)+($C101*F101)+($C102*F102))/$C104</f>
        <v>1.9000000000000001</v>
      </c>
    </row>
    <row r="105" spans="1:6" s="50" customFormat="1" ht="11.25">
      <c r="A105" s="9"/>
      <c r="B105" s="159"/>
      <c r="C105" s="159"/>
      <c r="D105" s="165"/>
      <c r="E105" s="160"/>
      <c r="F105" s="161"/>
    </row>
    <row r="106" spans="1:6" s="50" customFormat="1" ht="11.25">
      <c r="A106" s="9" t="s">
        <v>73</v>
      </c>
      <c r="B106" s="159"/>
      <c r="C106" s="159"/>
      <c r="D106" s="165"/>
      <c r="E106" s="160"/>
      <c r="F106" s="161"/>
    </row>
    <row r="107" spans="1:6" s="50" customFormat="1" ht="11.25">
      <c r="A107" s="7" t="s">
        <v>20</v>
      </c>
      <c r="B107" s="108">
        <v>0</v>
      </c>
      <c r="C107" s="108">
        <v>0</v>
      </c>
      <c r="D107" s="165"/>
      <c r="E107" s="180">
        <v>0</v>
      </c>
      <c r="F107" s="108">
        <v>0</v>
      </c>
    </row>
    <row r="108" spans="1:6" s="50" customFormat="1" ht="11.25">
      <c r="A108" s="7" t="s">
        <v>21</v>
      </c>
      <c r="B108" s="108">
        <v>0</v>
      </c>
      <c r="C108" s="108">
        <v>0</v>
      </c>
      <c r="D108" s="165"/>
      <c r="E108" s="180">
        <v>0</v>
      </c>
      <c r="F108" s="108">
        <v>0</v>
      </c>
    </row>
    <row r="109" spans="1:6" s="50" customFormat="1" ht="11.25">
      <c r="A109" s="7" t="s">
        <v>22</v>
      </c>
      <c r="B109" s="108">
        <v>0</v>
      </c>
      <c r="C109" s="108">
        <v>0</v>
      </c>
      <c r="D109" s="165"/>
      <c r="E109" s="180">
        <v>0</v>
      </c>
      <c r="F109" s="108">
        <v>0</v>
      </c>
    </row>
    <row r="110" spans="1:6" s="50" customFormat="1" ht="11.25">
      <c r="A110" s="7" t="s">
        <v>23</v>
      </c>
      <c r="B110" s="108">
        <v>0</v>
      </c>
      <c r="C110" s="108">
        <v>0</v>
      </c>
      <c r="D110" s="165"/>
      <c r="E110" s="180">
        <v>0</v>
      </c>
      <c r="F110" s="108">
        <v>0</v>
      </c>
    </row>
    <row r="111" spans="1:6" s="50" customFormat="1" ht="11.25">
      <c r="A111" s="7" t="s">
        <v>24</v>
      </c>
      <c r="B111" s="108">
        <v>0</v>
      </c>
      <c r="C111" s="108">
        <v>0</v>
      </c>
      <c r="D111" s="165"/>
      <c r="E111" s="180">
        <v>0</v>
      </c>
      <c r="F111" s="108">
        <v>0</v>
      </c>
    </row>
    <row r="112" spans="1:6" s="50" customFormat="1" ht="11.25">
      <c r="A112" s="7" t="s">
        <v>25</v>
      </c>
      <c r="B112" s="108">
        <v>0</v>
      </c>
      <c r="C112" s="108">
        <v>0</v>
      </c>
      <c r="D112" s="165"/>
      <c r="E112" s="180">
        <v>0</v>
      </c>
      <c r="F112" s="108">
        <v>0</v>
      </c>
    </row>
    <row r="113" spans="1:6" s="50" customFormat="1" ht="11.25">
      <c r="A113" s="7" t="s">
        <v>26</v>
      </c>
      <c r="B113" s="108">
        <v>0</v>
      </c>
      <c r="C113" s="108">
        <v>0</v>
      </c>
      <c r="D113" s="165"/>
      <c r="E113" s="180">
        <v>0</v>
      </c>
      <c r="F113" s="108">
        <v>0</v>
      </c>
    </row>
    <row r="114" spans="1:6" s="50" customFormat="1" ht="11.25">
      <c r="A114" s="7" t="s">
        <v>27</v>
      </c>
      <c r="B114" s="108">
        <v>0</v>
      </c>
      <c r="C114" s="108">
        <v>0</v>
      </c>
      <c r="D114" s="165"/>
      <c r="E114" s="180">
        <v>0</v>
      </c>
      <c r="F114" s="108">
        <v>0</v>
      </c>
    </row>
    <row r="115" spans="1:6" s="50" customFormat="1" ht="11.25">
      <c r="A115" s="7" t="s">
        <v>28</v>
      </c>
      <c r="B115" s="108">
        <v>0</v>
      </c>
      <c r="C115" s="108">
        <v>0</v>
      </c>
      <c r="D115" s="165"/>
      <c r="E115" s="180">
        <v>0</v>
      </c>
      <c r="F115" s="108">
        <v>0</v>
      </c>
    </row>
    <row r="116" spans="1:6" s="50" customFormat="1" ht="11.25">
      <c r="A116" s="7" t="s">
        <v>29</v>
      </c>
      <c r="B116" s="108">
        <v>0</v>
      </c>
      <c r="C116" s="108">
        <v>0</v>
      </c>
      <c r="D116" s="165"/>
      <c r="E116" s="180">
        <v>0</v>
      </c>
      <c r="F116" s="108">
        <v>0</v>
      </c>
    </row>
    <row r="117" spans="1:6" s="50" customFormat="1" ht="11.25">
      <c r="A117" s="7" t="s">
        <v>30</v>
      </c>
      <c r="B117" s="108">
        <v>0</v>
      </c>
      <c r="C117" s="108">
        <v>0</v>
      </c>
      <c r="D117" s="193"/>
      <c r="E117" s="180">
        <v>0</v>
      </c>
      <c r="F117" s="108">
        <v>0</v>
      </c>
    </row>
    <row r="118" spans="1:6" s="50" customFormat="1" ht="11.25">
      <c r="A118" s="7" t="s">
        <v>31</v>
      </c>
      <c r="B118" s="80">
        <v>883</v>
      </c>
      <c r="C118" s="80">
        <v>556171493</v>
      </c>
      <c r="D118" s="194">
        <f>C118/B118</f>
        <v>629865.7904869763</v>
      </c>
      <c r="E118" s="82">
        <v>55</v>
      </c>
      <c r="F118" s="83">
        <v>2.169</v>
      </c>
    </row>
    <row r="119" spans="1:6" s="50" customFormat="1" ht="11.25">
      <c r="A119" s="9"/>
      <c r="B119" s="159"/>
      <c r="C119" s="159"/>
      <c r="D119" s="167"/>
      <c r="E119" s="160"/>
      <c r="F119" s="161"/>
    </row>
    <row r="120" spans="1:6" s="50" customFormat="1" ht="11.25">
      <c r="A120" s="29" t="s">
        <v>0</v>
      </c>
      <c r="B120" s="86">
        <f>SUM(B107:B119)</f>
        <v>883</v>
      </c>
      <c r="C120" s="86">
        <f>SUM(C107:C119)</f>
        <v>556171493</v>
      </c>
      <c r="D120" s="100">
        <f>C120/B120</f>
        <v>629865.7904869763</v>
      </c>
      <c r="E120" s="88">
        <f>(($C107*E107)+($C108*E108)+($C109*E109)+($C110*E110)+($C111*E111)+($C112*E112)+($C113*E113)+($C114*E114)+($C115*E115)+($C116*E116)+($C117*E117)+($C118*E118))/$C120</f>
        <v>55</v>
      </c>
      <c r="F120" s="89">
        <f>(($C107*F107)+($C108*F108)+($C109*F109)+($C110*F110)+($C111*F111)+($C112*F112)+($C113*F113)+($C114*F114)+($C115*F115)+($C116*F116)+($C117*F117)+($C118*F118))/$C120</f>
        <v>2.169</v>
      </c>
    </row>
    <row r="121" spans="1:6" s="5" customFormat="1" ht="11.25">
      <c r="A121" s="7"/>
      <c r="B121" s="33"/>
      <c r="C121" s="33"/>
      <c r="D121" s="96"/>
      <c r="E121" s="35"/>
      <c r="F121" s="35"/>
    </row>
    <row r="122" spans="1:6" s="5" customFormat="1" ht="11.25">
      <c r="A122" s="9" t="s">
        <v>62</v>
      </c>
      <c r="B122" s="18"/>
      <c r="C122" s="23"/>
      <c r="D122" s="97"/>
      <c r="E122" s="58"/>
      <c r="F122" s="14"/>
    </row>
    <row r="123" spans="1:6" s="5" customFormat="1" ht="11.25">
      <c r="A123" s="7" t="s">
        <v>20</v>
      </c>
      <c r="B123" s="76">
        <v>115</v>
      </c>
      <c r="C123" s="76">
        <v>56090995</v>
      </c>
      <c r="D123" s="99">
        <f>C123/B123</f>
        <v>487747.7826086957</v>
      </c>
      <c r="E123" s="78">
        <v>49</v>
      </c>
      <c r="F123" s="79">
        <v>2.03</v>
      </c>
    </row>
    <row r="124" spans="1:6" s="5" customFormat="1" ht="11.25">
      <c r="A124" s="7" t="s">
        <v>21</v>
      </c>
      <c r="B124" s="108">
        <v>0</v>
      </c>
      <c r="C124" s="108">
        <v>0</v>
      </c>
      <c r="D124" s="108">
        <v>0</v>
      </c>
      <c r="E124" s="109">
        <v>0</v>
      </c>
      <c r="F124" s="110">
        <v>0</v>
      </c>
    </row>
    <row r="125" spans="1:6" s="5" customFormat="1" ht="11.25">
      <c r="A125" s="7" t="s">
        <v>22</v>
      </c>
      <c r="B125" s="108">
        <v>0</v>
      </c>
      <c r="C125" s="108">
        <v>0</v>
      </c>
      <c r="D125" s="108">
        <v>0</v>
      </c>
      <c r="E125" s="109">
        <v>0</v>
      </c>
      <c r="F125" s="110">
        <v>0</v>
      </c>
    </row>
    <row r="126" spans="1:6" s="5" customFormat="1" ht="11.25">
      <c r="A126" s="7" t="s">
        <v>23</v>
      </c>
      <c r="B126" s="108">
        <v>0</v>
      </c>
      <c r="C126" s="108">
        <v>0</v>
      </c>
      <c r="D126" s="108">
        <v>0</v>
      </c>
      <c r="E126" s="109">
        <v>0</v>
      </c>
      <c r="F126" s="110">
        <v>0</v>
      </c>
    </row>
    <row r="127" spans="1:6" s="5" customFormat="1" ht="11.25">
      <c r="A127" s="7" t="s">
        <v>24</v>
      </c>
      <c r="B127" s="108">
        <v>0</v>
      </c>
      <c r="C127" s="108">
        <v>0</v>
      </c>
      <c r="D127" s="108">
        <v>0</v>
      </c>
      <c r="E127" s="109">
        <v>0</v>
      </c>
      <c r="F127" s="110">
        <v>0</v>
      </c>
    </row>
    <row r="128" spans="1:6" s="5" customFormat="1" ht="11.25">
      <c r="A128" s="7" t="s">
        <v>25</v>
      </c>
      <c r="B128" s="108">
        <v>0</v>
      </c>
      <c r="C128" s="108">
        <v>0</v>
      </c>
      <c r="D128" s="108">
        <v>0</v>
      </c>
      <c r="E128" s="109">
        <v>0</v>
      </c>
      <c r="F128" s="110">
        <v>0</v>
      </c>
    </row>
    <row r="129" spans="1:6" s="5" customFormat="1" ht="11.25">
      <c r="A129" s="7" t="s">
        <v>26</v>
      </c>
      <c r="B129" s="108">
        <v>0</v>
      </c>
      <c r="C129" s="108">
        <v>0</v>
      </c>
      <c r="D129" s="108">
        <v>0</v>
      </c>
      <c r="E129" s="109">
        <v>0</v>
      </c>
      <c r="F129" s="110">
        <v>0</v>
      </c>
    </row>
    <row r="130" spans="1:6" s="5" customFormat="1" ht="11.25">
      <c r="A130" s="7" t="s">
        <v>27</v>
      </c>
      <c r="B130" s="108">
        <v>0</v>
      </c>
      <c r="C130" s="108">
        <v>0</v>
      </c>
      <c r="D130" s="108">
        <v>0</v>
      </c>
      <c r="E130" s="109">
        <v>0</v>
      </c>
      <c r="F130" s="110">
        <v>0</v>
      </c>
    </row>
    <row r="131" spans="1:6" s="5" customFormat="1" ht="11.25">
      <c r="A131" s="7" t="s">
        <v>28</v>
      </c>
      <c r="B131" s="108">
        <v>0</v>
      </c>
      <c r="C131" s="108">
        <v>0</v>
      </c>
      <c r="D131" s="108">
        <v>0</v>
      </c>
      <c r="E131" s="109">
        <v>0</v>
      </c>
      <c r="F131" s="110">
        <v>0</v>
      </c>
    </row>
    <row r="132" spans="1:6" s="5" customFormat="1" ht="11.25">
      <c r="A132" s="7" t="s">
        <v>29</v>
      </c>
      <c r="B132" s="108">
        <v>0</v>
      </c>
      <c r="C132" s="108">
        <v>0</v>
      </c>
      <c r="D132" s="108">
        <v>0</v>
      </c>
      <c r="E132" s="109">
        <v>0</v>
      </c>
      <c r="F132" s="110">
        <v>0</v>
      </c>
    </row>
    <row r="133" spans="1:6" s="5" customFormat="1" ht="11.25">
      <c r="A133" s="7" t="s">
        <v>30</v>
      </c>
      <c r="B133" s="108">
        <v>0</v>
      </c>
      <c r="C133" s="108">
        <v>0</v>
      </c>
      <c r="D133" s="108">
        <v>0</v>
      </c>
      <c r="E133" s="109">
        <v>0</v>
      </c>
      <c r="F133" s="110">
        <v>0</v>
      </c>
    </row>
    <row r="134" spans="1:6" s="5" customFormat="1" ht="11.25">
      <c r="A134" s="7" t="s">
        <v>31</v>
      </c>
      <c r="B134" s="108">
        <v>0</v>
      </c>
      <c r="C134" s="108">
        <v>0</v>
      </c>
      <c r="D134" s="108">
        <v>0</v>
      </c>
      <c r="E134" s="109">
        <v>0</v>
      </c>
      <c r="F134" s="110">
        <v>0</v>
      </c>
    </row>
    <row r="135" spans="1:6" s="5" customFormat="1" ht="11.25">
      <c r="A135" s="7"/>
      <c r="B135" s="80"/>
      <c r="C135" s="80"/>
      <c r="D135" s="99"/>
      <c r="E135" s="82"/>
      <c r="F135" s="85"/>
    </row>
    <row r="136" spans="1:6" s="50" customFormat="1" ht="11.25">
      <c r="A136" s="29" t="s">
        <v>0</v>
      </c>
      <c r="B136" s="86">
        <f>SUM(B123:B135)</f>
        <v>115</v>
      </c>
      <c r="C136" s="86">
        <f>SUM(C123:C135)</f>
        <v>56090995</v>
      </c>
      <c r="D136" s="100">
        <f>C136/B136</f>
        <v>487747.7826086957</v>
      </c>
      <c r="E136" s="88">
        <f>(($C123*E123)+($C124*E124)+($C125*E125)+($C126*E126)+($C127*E127)+($C128*E128)+($C129*E129)+($C130*E130)+($C131*E131)+($C132*E132)+($C133*E133)+($C134*E134))/$C136</f>
        <v>49</v>
      </c>
      <c r="F136" s="89">
        <f>(($C123*F123)+($C124*F124)+($C125*F125)+($C126*F126)+($C127*F127)+($C128*F128)+($C129*F129)+($C130*F130)+($C131*F131)+($C132*F132)+($C133*F133)+($C134*F134))/$C136</f>
        <v>2.03</v>
      </c>
    </row>
    <row r="137" spans="1:6" s="5" customFormat="1" ht="11.25">
      <c r="A137" s="32"/>
      <c r="B137" s="90"/>
      <c r="C137" s="90"/>
      <c r="D137" s="101"/>
      <c r="E137" s="91"/>
      <c r="F137" s="92"/>
    </row>
    <row r="138" spans="1:6" s="5" customFormat="1" ht="11.25">
      <c r="A138" s="9" t="s">
        <v>33</v>
      </c>
      <c r="B138" s="80"/>
      <c r="C138" s="80"/>
      <c r="D138" s="102"/>
      <c r="E138" s="82"/>
      <c r="F138" s="83"/>
    </row>
    <row r="139" spans="1:6" s="5" customFormat="1" ht="11.25">
      <c r="A139" s="7" t="s">
        <v>20</v>
      </c>
      <c r="B139" s="76">
        <v>44</v>
      </c>
      <c r="C139" s="76">
        <v>14969768</v>
      </c>
      <c r="D139" s="98">
        <f aca="true" t="shared" si="3" ref="D139:D150">C139/B139</f>
        <v>340222</v>
      </c>
      <c r="E139" s="78">
        <v>22</v>
      </c>
      <c r="F139" s="79">
        <v>2</v>
      </c>
    </row>
    <row r="140" spans="1:6" s="5" customFormat="1" ht="11.25">
      <c r="A140" s="7" t="s">
        <v>21</v>
      </c>
      <c r="B140" s="80">
        <v>17</v>
      </c>
      <c r="C140" s="80">
        <v>7464795</v>
      </c>
      <c r="D140" s="127">
        <f t="shared" si="3"/>
        <v>439105.5882352941</v>
      </c>
      <c r="E140" s="82">
        <v>21</v>
      </c>
      <c r="F140" s="83">
        <v>2</v>
      </c>
    </row>
    <row r="141" spans="1:6" s="5" customFormat="1" ht="11.25">
      <c r="A141" s="7" t="s">
        <v>22</v>
      </c>
      <c r="B141" s="76">
        <v>64</v>
      </c>
      <c r="C141" s="76">
        <v>15237276</v>
      </c>
      <c r="D141" s="127">
        <f t="shared" si="3"/>
        <v>238082.4375</v>
      </c>
      <c r="E141" s="84">
        <v>21</v>
      </c>
      <c r="F141" s="79">
        <v>2</v>
      </c>
    </row>
    <row r="142" spans="1:6" s="5" customFormat="1" ht="11.25">
      <c r="A142" s="7" t="s">
        <v>23</v>
      </c>
      <c r="B142" s="80">
        <v>147</v>
      </c>
      <c r="C142" s="80">
        <v>39396000</v>
      </c>
      <c r="D142" s="127">
        <f t="shared" si="3"/>
        <v>268000</v>
      </c>
      <c r="E142" s="82">
        <v>24</v>
      </c>
      <c r="F142" s="83">
        <v>2</v>
      </c>
    </row>
    <row r="143" spans="1:6" s="5" customFormat="1" ht="11.25">
      <c r="A143" s="7" t="s">
        <v>24</v>
      </c>
      <c r="B143" s="80">
        <v>82</v>
      </c>
      <c r="C143" s="80">
        <v>20176436</v>
      </c>
      <c r="D143" s="99">
        <f t="shared" si="3"/>
        <v>246054.0975609756</v>
      </c>
      <c r="E143" s="82">
        <v>23</v>
      </c>
      <c r="F143" s="83">
        <v>2</v>
      </c>
    </row>
    <row r="144" spans="1:6" s="5" customFormat="1" ht="11.25">
      <c r="A144" s="7" t="s">
        <v>25</v>
      </c>
      <c r="B144" s="80">
        <v>63</v>
      </c>
      <c r="C144" s="80">
        <v>17778955</v>
      </c>
      <c r="D144" s="99">
        <f t="shared" si="3"/>
        <v>282205.6349206349</v>
      </c>
      <c r="E144" s="82">
        <v>24</v>
      </c>
      <c r="F144" s="83">
        <v>2.02</v>
      </c>
    </row>
    <row r="145" spans="1:6" s="5" customFormat="1" ht="11.25">
      <c r="A145" s="7" t="s">
        <v>26</v>
      </c>
      <c r="B145" s="80">
        <v>62</v>
      </c>
      <c r="C145" s="80">
        <v>18075700</v>
      </c>
      <c r="D145" s="99">
        <f t="shared" si="3"/>
        <v>291543.5483870968</v>
      </c>
      <c r="E145" s="82">
        <v>24</v>
      </c>
      <c r="F145" s="83">
        <v>2</v>
      </c>
    </row>
    <row r="146" spans="1:6" s="5" customFormat="1" ht="11.25">
      <c r="A146" s="7" t="s">
        <v>27</v>
      </c>
      <c r="B146" s="80">
        <v>66</v>
      </c>
      <c r="C146" s="80">
        <v>17602304</v>
      </c>
      <c r="D146" s="99">
        <f t="shared" si="3"/>
        <v>266701.57575757575</v>
      </c>
      <c r="E146" s="82">
        <v>27</v>
      </c>
      <c r="F146" s="83">
        <v>2.078150598921596</v>
      </c>
    </row>
    <row r="147" spans="1:6" s="5" customFormat="1" ht="11.25">
      <c r="A147" s="7" t="s">
        <v>28</v>
      </c>
      <c r="B147" s="139">
        <v>135</v>
      </c>
      <c r="C147" s="140">
        <v>46504081</v>
      </c>
      <c r="D147" s="99">
        <f t="shared" si="3"/>
        <v>344474.6740740741</v>
      </c>
      <c r="E147" s="141">
        <v>33</v>
      </c>
      <c r="F147" s="130">
        <v>1.9124504599929628</v>
      </c>
    </row>
    <row r="148" spans="1:6" s="5" customFormat="1" ht="11.25">
      <c r="A148" s="149" t="s">
        <v>29</v>
      </c>
      <c r="B148" s="177">
        <v>86</v>
      </c>
      <c r="C148" s="136">
        <v>27681296</v>
      </c>
      <c r="D148" s="99">
        <f t="shared" si="3"/>
        <v>321875.5348837209</v>
      </c>
      <c r="E148" s="82">
        <v>26</v>
      </c>
      <c r="F148" s="83">
        <v>1.91</v>
      </c>
    </row>
    <row r="149" spans="1:6" s="5" customFormat="1" ht="11.25">
      <c r="A149" s="149" t="s">
        <v>30</v>
      </c>
      <c r="B149" s="176">
        <v>308</v>
      </c>
      <c r="C149" s="144">
        <v>123262116</v>
      </c>
      <c r="D149" s="99">
        <f t="shared" si="3"/>
        <v>400201.67532467534</v>
      </c>
      <c r="E149" s="146">
        <v>34</v>
      </c>
      <c r="F149" s="174">
        <v>2.112535674789162</v>
      </c>
    </row>
    <row r="150" spans="1:6" s="5" customFormat="1" ht="11.25">
      <c r="A150" s="149" t="s">
        <v>31</v>
      </c>
      <c r="B150" s="128">
        <v>449</v>
      </c>
      <c r="C150" s="128">
        <v>188886224</v>
      </c>
      <c r="D150" s="99">
        <f t="shared" si="3"/>
        <v>420682.01336302893</v>
      </c>
      <c r="E150" s="141">
        <v>34</v>
      </c>
      <c r="F150" s="198">
        <v>2.089096850705216</v>
      </c>
    </row>
    <row r="151" spans="1:6" s="5" customFormat="1" ht="11.25">
      <c r="A151" s="7"/>
      <c r="B151" s="80"/>
      <c r="C151" s="80"/>
      <c r="D151" s="99"/>
      <c r="E151" s="82"/>
      <c r="F151" s="85"/>
    </row>
    <row r="152" spans="1:6" s="50" customFormat="1" ht="11.25">
      <c r="A152" s="29" t="s">
        <v>0</v>
      </c>
      <c r="B152" s="86">
        <f>SUM(B139:B151)</f>
        <v>1523</v>
      </c>
      <c r="C152" s="86">
        <f>SUM(C139:C151)</f>
        <v>537034951</v>
      </c>
      <c r="D152" s="100">
        <f>C152/B152</f>
        <v>352616.5141168746</v>
      </c>
      <c r="E152" s="88">
        <f>(($C139*E139)+($C140*E140)+($C141*E141)+($C142*E142)+($C143*E143)+($C144*E144)+($C145*E145)+($C146*E146)+($C147*E147)+($C148*E148)+($C149*E149)+($C150*E150))/$C152</f>
        <v>30.573068366271006</v>
      </c>
      <c r="F152" s="89">
        <f>(($C139*F139)+($C140*F140)+($C141*F141)+($C142*F142)+($C143*F143)+($C144*F144)+($C145*F145)+($C146*F146)+($C147*F147)+($C148*F148)+($C149*F149)+($C150*F150))/$C152</f>
        <v>2.0481701148348535</v>
      </c>
    </row>
    <row r="153" spans="1:6" s="50" customFormat="1" ht="11.25">
      <c r="A153" s="32"/>
      <c r="B153" s="90"/>
      <c r="C153" s="90"/>
      <c r="D153" s="101"/>
      <c r="E153" s="91"/>
      <c r="F153" s="92"/>
    </row>
    <row r="154" spans="1:6" s="50" customFormat="1" ht="11.25">
      <c r="A154" s="9" t="s">
        <v>74</v>
      </c>
      <c r="B154" s="80"/>
      <c r="C154" s="80"/>
      <c r="D154" s="102"/>
      <c r="E154" s="82"/>
      <c r="F154" s="83"/>
    </row>
    <row r="155" spans="1:6" s="50" customFormat="1" ht="11.25">
      <c r="A155" s="7" t="s">
        <v>20</v>
      </c>
      <c r="B155" s="108">
        <v>0</v>
      </c>
      <c r="C155" s="108">
        <v>0</v>
      </c>
      <c r="D155" s="108">
        <v>0</v>
      </c>
      <c r="E155" s="109">
        <v>0</v>
      </c>
      <c r="F155" s="110">
        <v>0</v>
      </c>
    </row>
    <row r="156" spans="1:6" s="50" customFormat="1" ht="11.25">
      <c r="A156" s="7" t="s">
        <v>21</v>
      </c>
      <c r="B156" s="108">
        <v>0</v>
      </c>
      <c r="C156" s="108">
        <v>0</v>
      </c>
      <c r="D156" s="108">
        <v>0</v>
      </c>
      <c r="E156" s="109">
        <v>0</v>
      </c>
      <c r="F156" s="110">
        <v>0</v>
      </c>
    </row>
    <row r="157" spans="1:6" s="50" customFormat="1" ht="11.25">
      <c r="A157" s="7" t="s">
        <v>22</v>
      </c>
      <c r="B157" s="108">
        <v>0</v>
      </c>
      <c r="C157" s="108">
        <v>0</v>
      </c>
      <c r="D157" s="108">
        <v>0</v>
      </c>
      <c r="E157" s="109">
        <v>0</v>
      </c>
      <c r="F157" s="110">
        <v>0</v>
      </c>
    </row>
    <row r="158" spans="1:6" s="50" customFormat="1" ht="11.25">
      <c r="A158" s="7" t="s">
        <v>23</v>
      </c>
      <c r="B158" s="108">
        <v>0</v>
      </c>
      <c r="C158" s="108">
        <v>0</v>
      </c>
      <c r="D158" s="108">
        <v>0</v>
      </c>
      <c r="E158" s="109">
        <v>0</v>
      </c>
      <c r="F158" s="110">
        <v>0</v>
      </c>
    </row>
    <row r="159" spans="1:6" s="50" customFormat="1" ht="11.25">
      <c r="A159" s="7" t="s">
        <v>24</v>
      </c>
      <c r="B159" s="108">
        <v>0</v>
      </c>
      <c r="C159" s="108">
        <v>0</v>
      </c>
      <c r="D159" s="108">
        <v>0</v>
      </c>
      <c r="E159" s="109">
        <v>0</v>
      </c>
      <c r="F159" s="110">
        <v>0</v>
      </c>
    </row>
    <row r="160" spans="1:6" s="50" customFormat="1" ht="11.25">
      <c r="A160" s="7" t="s">
        <v>25</v>
      </c>
      <c r="B160" s="108">
        <v>0</v>
      </c>
      <c r="C160" s="108">
        <v>0</v>
      </c>
      <c r="D160" s="108">
        <v>0</v>
      </c>
      <c r="E160" s="109">
        <v>0</v>
      </c>
      <c r="F160" s="110">
        <v>0</v>
      </c>
    </row>
    <row r="161" spans="1:6" s="50" customFormat="1" ht="11.25">
      <c r="A161" s="7" t="s">
        <v>26</v>
      </c>
      <c r="B161" s="108">
        <v>0</v>
      </c>
      <c r="C161" s="108">
        <v>0</v>
      </c>
      <c r="D161" s="108">
        <v>0</v>
      </c>
      <c r="E161" s="109">
        <v>0</v>
      </c>
      <c r="F161" s="110">
        <v>0</v>
      </c>
    </row>
    <row r="162" spans="1:6" s="50" customFormat="1" ht="11.25">
      <c r="A162" s="7" t="s">
        <v>27</v>
      </c>
      <c r="B162" s="108">
        <v>0</v>
      </c>
      <c r="C162" s="108">
        <v>0</v>
      </c>
      <c r="D162" s="108">
        <v>0</v>
      </c>
      <c r="E162" s="109">
        <v>0</v>
      </c>
      <c r="F162" s="110">
        <v>0</v>
      </c>
    </row>
    <row r="163" spans="1:6" s="50" customFormat="1" ht="11.25">
      <c r="A163" s="7" t="s">
        <v>28</v>
      </c>
      <c r="B163" s="108">
        <v>0</v>
      </c>
      <c r="C163" s="108">
        <v>0</v>
      </c>
      <c r="D163" s="108">
        <v>0</v>
      </c>
      <c r="E163" s="109">
        <v>0</v>
      </c>
      <c r="F163" s="110">
        <v>0</v>
      </c>
    </row>
    <row r="164" spans="1:6" s="50" customFormat="1" ht="11.25">
      <c r="A164" s="7" t="s">
        <v>29</v>
      </c>
      <c r="B164" s="108">
        <v>0</v>
      </c>
      <c r="C164" s="108">
        <v>0</v>
      </c>
      <c r="D164" s="108">
        <v>0</v>
      </c>
      <c r="E164" s="109">
        <v>0</v>
      </c>
      <c r="F164" s="110">
        <v>0</v>
      </c>
    </row>
    <row r="165" spans="1:6" s="50" customFormat="1" ht="11.25">
      <c r="A165" s="7" t="s">
        <v>30</v>
      </c>
      <c r="B165" s="108">
        <v>0</v>
      </c>
      <c r="C165" s="108">
        <v>0</v>
      </c>
      <c r="D165" s="108">
        <v>0</v>
      </c>
      <c r="E165" s="109">
        <v>0</v>
      </c>
      <c r="F165" s="110">
        <v>0</v>
      </c>
    </row>
    <row r="166" spans="1:6" s="50" customFormat="1" ht="11.25">
      <c r="A166" s="7" t="s">
        <v>31</v>
      </c>
      <c r="B166" s="181">
        <v>161</v>
      </c>
      <c r="C166" s="144">
        <v>104366339</v>
      </c>
      <c r="D166" s="99">
        <f>C166/B166</f>
        <v>648238.1304347826</v>
      </c>
      <c r="E166" s="146">
        <v>34</v>
      </c>
      <c r="F166" s="186">
        <v>1.9059802892961495</v>
      </c>
    </row>
    <row r="167" spans="1:6" s="50" customFormat="1" ht="11.25">
      <c r="A167" s="7"/>
      <c r="B167" s="80"/>
      <c r="C167" s="80"/>
      <c r="D167" s="102"/>
      <c r="E167" s="82"/>
      <c r="F167" s="83"/>
    </row>
    <row r="168" spans="1:6" s="50" customFormat="1" ht="11.25">
      <c r="A168" s="29" t="s">
        <v>0</v>
      </c>
      <c r="B168" s="86">
        <f>SUM(B155:B167)</f>
        <v>161</v>
      </c>
      <c r="C168" s="86">
        <f>SUM(C155:C167)</f>
        <v>104366339</v>
      </c>
      <c r="D168" s="100">
        <f>C168/B168</f>
        <v>648238.1304347826</v>
      </c>
      <c r="E168" s="88">
        <f>(($C155*E155)+($C156*E156)+($C157*E157)+($C158*E158)+($C159*E159)+($C160*E160)+($C161*E161)+($C162*E162)+($C163*E163)+($C164*E164)+($C165*E165)+($C166*E166))/$C168</f>
        <v>34</v>
      </c>
      <c r="F168" s="89">
        <f>(($C155*F155)+($C156*F156)+($C157*F157)+($C158*F158)+($C159*F159)+($C160*F160)+($C161*F161)+($C162*F162)+($C163*F163)+($C164*F164)+($C165*F165)+($C166*F166))/$C168</f>
        <v>1.9059802892961495</v>
      </c>
    </row>
    <row r="169" spans="1:6" s="50" customFormat="1" ht="11.25">
      <c r="A169" s="9"/>
      <c r="B169" s="159"/>
      <c r="C169" s="159"/>
      <c r="D169" s="190"/>
      <c r="E169" s="160"/>
      <c r="F169" s="161"/>
    </row>
    <row r="170" spans="1:6" s="50" customFormat="1" ht="11.25">
      <c r="A170" s="9" t="s">
        <v>64</v>
      </c>
      <c r="B170" s="80"/>
      <c r="C170" s="80"/>
      <c r="D170" s="102"/>
      <c r="E170" s="82"/>
      <c r="F170" s="83"/>
    </row>
    <row r="171" spans="1:6" s="50" customFormat="1" ht="11.25">
      <c r="A171" s="7" t="s">
        <v>20</v>
      </c>
      <c r="B171" s="108">
        <v>0</v>
      </c>
      <c r="C171" s="108">
        <v>0</v>
      </c>
      <c r="D171" s="108">
        <v>0</v>
      </c>
      <c r="E171" s="109">
        <v>0</v>
      </c>
      <c r="F171" s="110">
        <v>0</v>
      </c>
    </row>
    <row r="172" spans="1:6" s="50" customFormat="1" ht="11.25">
      <c r="A172" s="7" t="s">
        <v>21</v>
      </c>
      <c r="B172" s="108">
        <v>0</v>
      </c>
      <c r="C172" s="108">
        <v>0</v>
      </c>
      <c r="D172" s="108">
        <v>0</v>
      </c>
      <c r="E172" s="109">
        <v>0</v>
      </c>
      <c r="F172" s="110">
        <v>0</v>
      </c>
    </row>
    <row r="173" spans="1:6" s="50" customFormat="1" ht="11.25">
      <c r="A173" s="7" t="s">
        <v>22</v>
      </c>
      <c r="B173" s="108">
        <v>0</v>
      </c>
      <c r="C173" s="108">
        <v>0</v>
      </c>
      <c r="D173" s="108">
        <v>0</v>
      </c>
      <c r="E173" s="109">
        <v>0</v>
      </c>
      <c r="F173" s="110">
        <v>0</v>
      </c>
    </row>
    <row r="174" spans="1:6" s="50" customFormat="1" ht="11.25">
      <c r="A174" s="7" t="s">
        <v>23</v>
      </c>
      <c r="B174" s="108">
        <v>0</v>
      </c>
      <c r="C174" s="108">
        <v>0</v>
      </c>
      <c r="D174" s="108">
        <v>0</v>
      </c>
      <c r="E174" s="109">
        <v>0</v>
      </c>
      <c r="F174" s="110">
        <v>0</v>
      </c>
    </row>
    <row r="175" spans="1:6" s="50" customFormat="1" ht="11.25">
      <c r="A175" s="7" t="s">
        <v>24</v>
      </c>
      <c r="B175" s="108">
        <v>0</v>
      </c>
      <c r="C175" s="108">
        <v>0</v>
      </c>
      <c r="D175" s="108">
        <v>0</v>
      </c>
      <c r="E175" s="109">
        <v>0</v>
      </c>
      <c r="F175" s="110">
        <v>0</v>
      </c>
    </row>
    <row r="176" spans="1:6" s="50" customFormat="1" ht="11.25">
      <c r="A176" s="7" t="s">
        <v>25</v>
      </c>
      <c r="B176" s="80">
        <v>41</v>
      </c>
      <c r="C176" s="80">
        <v>28175357</v>
      </c>
      <c r="D176" s="99">
        <f aca="true" t="shared" si="4" ref="D176:D182">C176/B176</f>
        <v>687203.8292682926</v>
      </c>
      <c r="E176" s="82">
        <v>43</v>
      </c>
      <c r="F176" s="83">
        <v>1.92</v>
      </c>
    </row>
    <row r="177" spans="1:6" s="50" customFormat="1" ht="11.25">
      <c r="A177" s="7" t="s">
        <v>26</v>
      </c>
      <c r="B177" s="80">
        <v>195</v>
      </c>
      <c r="C177" s="80">
        <v>97167449</v>
      </c>
      <c r="D177" s="99">
        <f t="shared" si="4"/>
        <v>498294.61025641026</v>
      </c>
      <c r="E177" s="82">
        <v>43</v>
      </c>
      <c r="F177" s="83">
        <v>1.92</v>
      </c>
    </row>
    <row r="178" spans="1:6" s="50" customFormat="1" ht="11.25">
      <c r="A178" s="7" t="s">
        <v>27</v>
      </c>
      <c r="B178" s="80">
        <v>140</v>
      </c>
      <c r="C178" s="80">
        <v>68906660</v>
      </c>
      <c r="D178" s="99">
        <f t="shared" si="4"/>
        <v>492190.4285714286</v>
      </c>
      <c r="E178" s="82">
        <v>43</v>
      </c>
      <c r="F178" s="83">
        <v>1.92</v>
      </c>
    </row>
    <row r="179" spans="1:6" s="50" customFormat="1" ht="11.25">
      <c r="A179" s="7" t="s">
        <v>28</v>
      </c>
      <c r="B179" s="145">
        <v>73</v>
      </c>
      <c r="C179" s="144">
        <v>38004861</v>
      </c>
      <c r="D179" s="99">
        <f t="shared" si="4"/>
        <v>520614.5342465753</v>
      </c>
      <c r="E179" s="146">
        <v>43</v>
      </c>
      <c r="F179" s="146">
        <v>1.92</v>
      </c>
    </row>
    <row r="180" spans="1:6" s="50" customFormat="1" ht="11.25">
      <c r="A180" s="7" t="s">
        <v>29</v>
      </c>
      <c r="B180" s="80">
        <v>38</v>
      </c>
      <c r="C180" s="80">
        <v>18945422</v>
      </c>
      <c r="D180" s="99">
        <f t="shared" si="4"/>
        <v>498563.7368421053</v>
      </c>
      <c r="E180" s="82">
        <v>43</v>
      </c>
      <c r="F180" s="83">
        <v>1.92</v>
      </c>
    </row>
    <row r="181" spans="1:6" s="50" customFormat="1" ht="11.25">
      <c r="A181" s="7" t="s">
        <v>30</v>
      </c>
      <c r="B181" s="139">
        <v>81</v>
      </c>
      <c r="C181" s="140">
        <v>43082248</v>
      </c>
      <c r="D181" s="99">
        <f t="shared" si="4"/>
        <v>531879.6049382716</v>
      </c>
      <c r="E181" s="141">
        <v>44</v>
      </c>
      <c r="F181" s="141">
        <v>1.92</v>
      </c>
    </row>
    <row r="182" spans="1:6" s="50" customFormat="1" ht="11.25">
      <c r="A182" s="7" t="s">
        <v>31</v>
      </c>
      <c r="B182" s="128">
        <v>119</v>
      </c>
      <c r="C182" s="140">
        <v>57751960</v>
      </c>
      <c r="D182" s="99">
        <f t="shared" si="4"/>
        <v>485310.5882352941</v>
      </c>
      <c r="E182" s="141">
        <v>43</v>
      </c>
      <c r="F182" s="183">
        <v>1.92</v>
      </c>
    </row>
    <row r="183" spans="1:6" s="50" customFormat="1" ht="11.25">
      <c r="A183" s="7"/>
      <c r="B183" s="80"/>
      <c r="C183" s="80"/>
      <c r="D183" s="99"/>
      <c r="E183" s="82"/>
      <c r="F183" s="85"/>
    </row>
    <row r="184" spans="1:6" s="50" customFormat="1" ht="11.25">
      <c r="A184" s="29" t="s">
        <v>0</v>
      </c>
      <c r="B184" s="86">
        <f>SUM(B171:B183)</f>
        <v>687</v>
      </c>
      <c r="C184" s="86">
        <f>SUM(C171:C183)</f>
        <v>352033957</v>
      </c>
      <c r="D184" s="100">
        <f>C184/B184</f>
        <v>512422.06259097526</v>
      </c>
      <c r="E184" s="88">
        <f>(($C171*E171)+($C172*E172)+($C173*E173)+($C174*E174)+($C175*E175)+($C176*E176)+($C177*E177)+($C178*E178)+($C179*E179)+($C180*E180)+($C181*E181)+($C182*E182))/$C184</f>
        <v>43.1223809440633</v>
      </c>
      <c r="F184" s="89">
        <f>(($C171*F171)+($C172*F172)+($C173*F173)+($C174*F174)+($C175*F175)+($C176*F176)+($C177*F177)+($C178*F178)+($C179*F179)+($C180*F180)+($C181*F181)+($C182*F182))/$C184</f>
        <v>1.9200000000000002</v>
      </c>
    </row>
    <row r="185" spans="1:6" s="5" customFormat="1" ht="11.25">
      <c r="A185" s="32"/>
      <c r="B185" s="90"/>
      <c r="C185" s="90"/>
      <c r="D185" s="101"/>
      <c r="E185" s="91"/>
      <c r="F185" s="92"/>
    </row>
    <row r="186" spans="1:6" s="5" customFormat="1" ht="11.25">
      <c r="A186" s="9" t="s">
        <v>56</v>
      </c>
      <c r="B186" s="80"/>
      <c r="C186" s="80"/>
      <c r="D186" s="102"/>
      <c r="E186" s="82"/>
      <c r="F186" s="83"/>
    </row>
    <row r="187" spans="1:6" s="71" customFormat="1" ht="12">
      <c r="A187" s="7" t="s">
        <v>20</v>
      </c>
      <c r="B187" s="76">
        <v>2</v>
      </c>
      <c r="C187" s="76">
        <v>422689</v>
      </c>
      <c r="D187" s="99">
        <f aca="true" t="shared" si="5" ref="D187:D198">C187/B187</f>
        <v>211344.5</v>
      </c>
      <c r="E187" s="78">
        <v>20</v>
      </c>
      <c r="F187" s="79">
        <v>1.94</v>
      </c>
    </row>
    <row r="188" spans="1:6" s="5" customFormat="1" ht="11.25">
      <c r="A188" s="7" t="s">
        <v>21</v>
      </c>
      <c r="B188" s="128">
        <v>1</v>
      </c>
      <c r="C188" s="128">
        <v>204993</v>
      </c>
      <c r="D188" s="99">
        <f t="shared" si="5"/>
        <v>204993</v>
      </c>
      <c r="E188" s="129">
        <v>24</v>
      </c>
      <c r="F188" s="130">
        <v>1.9</v>
      </c>
    </row>
    <row r="189" spans="1:6" s="5" customFormat="1" ht="11.25">
      <c r="A189" s="7" t="s">
        <v>22</v>
      </c>
      <c r="B189" s="128">
        <v>3</v>
      </c>
      <c r="C189" s="128">
        <v>1496594</v>
      </c>
      <c r="D189" s="99">
        <f t="shared" si="5"/>
        <v>498864.6666666667</v>
      </c>
      <c r="E189" s="129">
        <v>30</v>
      </c>
      <c r="F189" s="130">
        <v>1.86</v>
      </c>
    </row>
    <row r="190" spans="1:6" s="5" customFormat="1" ht="11.25">
      <c r="A190" s="7" t="s">
        <v>23</v>
      </c>
      <c r="B190" s="128">
        <v>3</v>
      </c>
      <c r="C190" s="128">
        <v>830972</v>
      </c>
      <c r="D190" s="99">
        <f t="shared" si="5"/>
        <v>276990.6666666667</v>
      </c>
      <c r="E190" s="129">
        <v>27</v>
      </c>
      <c r="F190" s="130">
        <v>2.02</v>
      </c>
    </row>
    <row r="191" spans="1:6" s="5" customFormat="1" ht="11.25">
      <c r="A191" s="7" t="s">
        <v>24</v>
      </c>
      <c r="B191" s="128">
        <v>1</v>
      </c>
      <c r="C191" s="128">
        <v>150500</v>
      </c>
      <c r="D191" s="99">
        <f t="shared" si="5"/>
        <v>150500</v>
      </c>
      <c r="E191" s="129">
        <v>18</v>
      </c>
      <c r="F191" s="130">
        <v>2.2</v>
      </c>
    </row>
    <row r="192" spans="1:6" s="5" customFormat="1" ht="11.25">
      <c r="A192" s="7" t="s">
        <v>25</v>
      </c>
      <c r="B192" s="80">
        <v>2</v>
      </c>
      <c r="C192" s="80">
        <v>715414</v>
      </c>
      <c r="D192" s="99">
        <f t="shared" si="5"/>
        <v>357707</v>
      </c>
      <c r="E192" s="82">
        <v>30</v>
      </c>
      <c r="F192" s="171">
        <v>2.1</v>
      </c>
    </row>
    <row r="193" spans="1:6" s="5" customFormat="1" ht="11.25">
      <c r="A193" s="7" t="s">
        <v>26</v>
      </c>
      <c r="B193" s="80">
        <v>5</v>
      </c>
      <c r="C193" s="80">
        <v>1379259</v>
      </c>
      <c r="D193" s="99">
        <f t="shared" si="5"/>
        <v>275851.8</v>
      </c>
      <c r="E193" s="82">
        <v>24</v>
      </c>
      <c r="F193" s="171">
        <v>2.1</v>
      </c>
    </row>
    <row r="194" spans="1:6" s="5" customFormat="1" ht="11.25">
      <c r="A194" s="7" t="s">
        <v>27</v>
      </c>
      <c r="B194" s="108">
        <v>0</v>
      </c>
      <c r="C194" s="108">
        <v>0</v>
      </c>
      <c r="D194" s="99" t="s">
        <v>67</v>
      </c>
      <c r="E194" s="109">
        <v>0</v>
      </c>
      <c r="F194" s="110">
        <v>0</v>
      </c>
    </row>
    <row r="195" spans="1:6" s="5" customFormat="1" ht="11.25">
      <c r="A195" s="149" t="s">
        <v>28</v>
      </c>
      <c r="B195" s="143">
        <v>2</v>
      </c>
      <c r="C195" s="144">
        <v>370000</v>
      </c>
      <c r="D195" s="99">
        <f t="shared" si="5"/>
        <v>185000</v>
      </c>
      <c r="E195" s="146">
        <v>16</v>
      </c>
      <c r="F195" s="185">
        <v>2.2</v>
      </c>
    </row>
    <row r="196" spans="1:6" s="5" customFormat="1" ht="11.25">
      <c r="A196" s="7" t="s">
        <v>29</v>
      </c>
      <c r="B196" s="81" t="s">
        <v>67</v>
      </c>
      <c r="C196" s="81" t="s">
        <v>67</v>
      </c>
      <c r="D196" s="189" t="s">
        <v>67</v>
      </c>
      <c r="E196" s="82" t="s">
        <v>67</v>
      </c>
      <c r="F196" s="171" t="s">
        <v>67</v>
      </c>
    </row>
    <row r="197" spans="1:6" s="5" customFormat="1" ht="11.25">
      <c r="A197" s="7" t="s">
        <v>30</v>
      </c>
      <c r="B197" s="139">
        <v>1</v>
      </c>
      <c r="C197" s="128">
        <v>400000</v>
      </c>
      <c r="D197" s="189">
        <f t="shared" si="5"/>
        <v>400000</v>
      </c>
      <c r="E197" s="141">
        <v>24</v>
      </c>
      <c r="F197" s="130">
        <v>2.1</v>
      </c>
    </row>
    <row r="198" spans="1:6" s="5" customFormat="1" ht="11.25">
      <c r="A198" s="7" t="s">
        <v>31</v>
      </c>
      <c r="B198" s="181">
        <v>3</v>
      </c>
      <c r="C198" s="144">
        <v>681000</v>
      </c>
      <c r="D198" s="99">
        <f t="shared" si="5"/>
        <v>227000</v>
      </c>
      <c r="E198" s="146">
        <v>18</v>
      </c>
      <c r="F198" s="186">
        <v>2.2</v>
      </c>
    </row>
    <row r="199" spans="1:6" s="5" customFormat="1" ht="11.25">
      <c r="A199" s="7"/>
      <c r="B199" s="80"/>
      <c r="C199" s="80"/>
      <c r="D199" s="99"/>
      <c r="E199" s="82"/>
      <c r="F199" s="85"/>
    </row>
    <row r="200" spans="1:6" s="5" customFormat="1" ht="11.25">
      <c r="A200" s="29" t="s">
        <v>0</v>
      </c>
      <c r="B200" s="86">
        <f>SUM(B187:B199)</f>
        <v>23</v>
      </c>
      <c r="C200" s="86">
        <f>SUM(C187:C199)</f>
        <v>6651421</v>
      </c>
      <c r="D200" s="100">
        <f>C200/B200</f>
        <v>289192.2173913043</v>
      </c>
      <c r="E200" s="88">
        <f>(($C187*E187)+($C188*E188)+($C189*E189)+($C190*E190)+($C191*E191)+($C192*E192)+($C193*E193)+($C194*E194)+($C195*E195)+($C197*E197)+($C198*E198))/$C200</f>
        <v>24.920887130734922</v>
      </c>
      <c r="F200" s="89">
        <f>(($C187*F187)+($C188*F188)+($C189*F189)+($C190*F190)+($C191*F191)+($C192*F192)+($C193*F193)+($C194*F194)+($C195*F195)+($C197*F197)+($C198*F198))/$C200</f>
        <v>2.037736739262182</v>
      </c>
    </row>
    <row r="201" spans="1:6" s="5" customFormat="1" ht="11.25">
      <c r="A201" s="32"/>
      <c r="B201" s="90"/>
      <c r="C201" s="90"/>
      <c r="D201" s="101"/>
      <c r="E201" s="91"/>
      <c r="F201" s="92"/>
    </row>
    <row r="202" spans="1:6" s="5" customFormat="1" ht="11.25">
      <c r="A202" s="9" t="s">
        <v>1</v>
      </c>
      <c r="B202" s="80"/>
      <c r="C202" s="80"/>
      <c r="D202" s="102"/>
      <c r="E202" s="82"/>
      <c r="F202" s="83"/>
    </row>
    <row r="203" spans="1:6" s="5" customFormat="1" ht="11.25">
      <c r="A203" s="7" t="s">
        <v>20</v>
      </c>
      <c r="B203" s="76">
        <v>241</v>
      </c>
      <c r="C203" s="76">
        <v>104209841</v>
      </c>
      <c r="D203" s="98">
        <f aca="true" t="shared" si="6" ref="D203:D214">C203/B203</f>
        <v>432405.97925311205</v>
      </c>
      <c r="E203" s="78">
        <v>45</v>
      </c>
      <c r="F203" s="79">
        <v>2.13</v>
      </c>
    </row>
    <row r="204" spans="1:6" s="5" customFormat="1" ht="11.25">
      <c r="A204" s="7" t="s">
        <v>21</v>
      </c>
      <c r="B204" s="80">
        <v>204</v>
      </c>
      <c r="C204" s="80">
        <v>85633880</v>
      </c>
      <c r="D204" s="127">
        <f t="shared" si="6"/>
        <v>419773.92156862747</v>
      </c>
      <c r="E204" s="82">
        <v>45</v>
      </c>
      <c r="F204" s="83">
        <v>2.13</v>
      </c>
    </row>
    <row r="205" spans="1:6" ht="12.75">
      <c r="A205" s="7" t="s">
        <v>22</v>
      </c>
      <c r="B205" s="76">
        <v>395</v>
      </c>
      <c r="C205" s="76">
        <v>185382818</v>
      </c>
      <c r="D205" s="127">
        <f t="shared" si="6"/>
        <v>469323.58987341775</v>
      </c>
      <c r="E205" s="84">
        <v>48</v>
      </c>
      <c r="F205" s="79">
        <v>2.21</v>
      </c>
    </row>
    <row r="206" spans="1:6" ht="12.75">
      <c r="A206" s="7" t="s">
        <v>23</v>
      </c>
      <c r="B206" s="80">
        <v>279</v>
      </c>
      <c r="C206" s="80">
        <v>116064521</v>
      </c>
      <c r="D206" s="127">
        <f t="shared" si="6"/>
        <v>416001.86738351255</v>
      </c>
      <c r="E206" s="82">
        <v>45</v>
      </c>
      <c r="F206" s="83">
        <v>2.21</v>
      </c>
    </row>
    <row r="207" spans="1:6" ht="12.75">
      <c r="A207" s="7" t="s">
        <v>24</v>
      </c>
      <c r="B207" s="80">
        <v>141</v>
      </c>
      <c r="C207" s="80">
        <v>57389344</v>
      </c>
      <c r="D207" s="99">
        <f t="shared" si="6"/>
        <v>407016.6241134752</v>
      </c>
      <c r="E207" s="82">
        <v>45</v>
      </c>
      <c r="F207" s="171">
        <v>2.24</v>
      </c>
    </row>
    <row r="208" spans="1:6" ht="12.75">
      <c r="A208" s="7" t="s">
        <v>25</v>
      </c>
      <c r="B208" s="80">
        <v>410</v>
      </c>
      <c r="C208" s="80">
        <v>204653208</v>
      </c>
      <c r="D208" s="99">
        <f t="shared" si="6"/>
        <v>499154.1658536585</v>
      </c>
      <c r="E208" s="82">
        <v>52</v>
      </c>
      <c r="F208" s="171">
        <v>2.29</v>
      </c>
    </row>
    <row r="209" spans="1:6" ht="12.75">
      <c r="A209" s="7" t="s">
        <v>26</v>
      </c>
      <c r="B209" s="80">
        <v>411</v>
      </c>
      <c r="C209" s="80">
        <v>188687347</v>
      </c>
      <c r="D209" s="99">
        <f t="shared" si="6"/>
        <v>459093.301703163</v>
      </c>
      <c r="E209" s="82">
        <v>47</v>
      </c>
      <c r="F209" s="171">
        <v>2.26</v>
      </c>
    </row>
    <row r="210" spans="1:6" ht="12.75">
      <c r="A210" s="7" t="s">
        <v>27</v>
      </c>
      <c r="B210" s="80">
        <v>231</v>
      </c>
      <c r="C210" s="80">
        <v>94373424</v>
      </c>
      <c r="D210" s="99">
        <f t="shared" si="6"/>
        <v>408542.961038961</v>
      </c>
      <c r="E210" s="82">
        <v>45</v>
      </c>
      <c r="F210" s="171">
        <v>2.23</v>
      </c>
    </row>
    <row r="211" spans="1:6" ht="12.75">
      <c r="A211" s="7" t="s">
        <v>28</v>
      </c>
      <c r="B211" s="135">
        <v>179</v>
      </c>
      <c r="C211" s="136">
        <v>71917272</v>
      </c>
      <c r="D211" s="99">
        <f t="shared" si="6"/>
        <v>401772.46927374305</v>
      </c>
      <c r="E211" s="137">
        <v>46</v>
      </c>
      <c r="F211" s="172">
        <v>2.253825727705578</v>
      </c>
    </row>
    <row r="212" spans="1:6" ht="12.75">
      <c r="A212" s="7" t="s">
        <v>29</v>
      </c>
      <c r="B212" s="80">
        <v>447</v>
      </c>
      <c r="C212" s="80">
        <v>300617411</v>
      </c>
      <c r="D212" s="99">
        <f t="shared" si="6"/>
        <v>672522.1722595078</v>
      </c>
      <c r="E212" s="82">
        <v>49</v>
      </c>
      <c r="F212" s="171">
        <v>1.99</v>
      </c>
    </row>
    <row r="213" spans="1:6" ht="12.75">
      <c r="A213" s="7" t="s">
        <v>30</v>
      </c>
      <c r="B213" s="128">
        <v>2453</v>
      </c>
      <c r="C213" s="140">
        <v>1981914910</v>
      </c>
      <c r="D213" s="99">
        <f t="shared" si="6"/>
        <v>807955.5279249898</v>
      </c>
      <c r="E213" s="141">
        <v>55</v>
      </c>
      <c r="F213" s="184">
        <v>1.6985516412003783</v>
      </c>
    </row>
    <row r="214" spans="1:6" ht="12.75">
      <c r="A214" s="7" t="s">
        <v>31</v>
      </c>
      <c r="B214" s="128">
        <v>1743</v>
      </c>
      <c r="C214" s="140">
        <v>1069960606</v>
      </c>
      <c r="D214" s="99">
        <f t="shared" si="6"/>
        <v>613861.5065978199</v>
      </c>
      <c r="E214" s="141">
        <v>51</v>
      </c>
      <c r="F214" s="198">
        <v>1.9123675379035403</v>
      </c>
    </row>
    <row r="215" spans="1:6" ht="12.75">
      <c r="A215" s="7"/>
      <c r="B215" s="80"/>
      <c r="C215" s="80"/>
      <c r="D215" s="99"/>
      <c r="E215" s="82"/>
      <c r="F215" s="85"/>
    </row>
    <row r="216" spans="1:6" ht="12.75">
      <c r="A216" s="29" t="s">
        <v>0</v>
      </c>
      <c r="B216" s="86">
        <f>SUM(B203:B215)</f>
        <v>7134</v>
      </c>
      <c r="C216" s="86">
        <f>SUM(C203:C215)</f>
        <v>4460804582</v>
      </c>
      <c r="D216" s="100">
        <f>C216/B216</f>
        <v>625287.9985982619</v>
      </c>
      <c r="E216" s="88">
        <f>(($C203*E203)+($C204*E204)+($C205*E205)+($C206*E206)+($C207*E207)+($C208*E208)+($C209*E209)+($C210*E210)+($C211*E211)+($C212*E212)+($C213*E213)+($C214*E214))/$C216</f>
        <v>51.6982076230301</v>
      </c>
      <c r="F216" s="89">
        <f>(($C203*F203)+($C204*F204)+($C205*F205)+($C206*F206)+($C207*F207)+($C208*F208)+($C209*F209)+($C210*F210)+($C211*F211)+($C212*F212)+($C213*F213)+($C214*F214))/$C216</f>
        <v>1.900446456315983</v>
      </c>
    </row>
    <row r="217" spans="1:6" ht="12.75">
      <c r="A217" s="32"/>
      <c r="B217" s="90"/>
      <c r="C217" s="90"/>
      <c r="D217" s="101"/>
      <c r="E217" s="91"/>
      <c r="F217" s="92"/>
    </row>
    <row r="218" spans="1:6" ht="12.75">
      <c r="A218" s="9" t="s">
        <v>2</v>
      </c>
      <c r="B218" s="80"/>
      <c r="C218" s="80"/>
      <c r="D218" s="102"/>
      <c r="E218" s="82"/>
      <c r="F218" s="83"/>
    </row>
    <row r="219" spans="1:6" ht="12.75">
      <c r="A219" s="7" t="s">
        <v>20</v>
      </c>
      <c r="B219" s="76">
        <v>49</v>
      </c>
      <c r="C219" s="76">
        <v>34308844</v>
      </c>
      <c r="D219" s="98">
        <f aca="true" t="shared" si="7" ref="D219:D230">C219/B219</f>
        <v>700180.4897959183</v>
      </c>
      <c r="E219" s="78">
        <v>30</v>
      </c>
      <c r="F219" s="79">
        <v>2.51</v>
      </c>
    </row>
    <row r="220" spans="1:6" ht="12.75">
      <c r="A220" s="7" t="s">
        <v>21</v>
      </c>
      <c r="B220" s="80">
        <v>63</v>
      </c>
      <c r="C220" s="80">
        <v>36769331</v>
      </c>
      <c r="D220" s="127">
        <f t="shared" si="7"/>
        <v>583640.1746031746</v>
      </c>
      <c r="E220" s="82">
        <v>32</v>
      </c>
      <c r="F220" s="83">
        <v>2.49</v>
      </c>
    </row>
    <row r="221" spans="1:6" ht="12.75">
      <c r="A221" s="7" t="s">
        <v>22</v>
      </c>
      <c r="B221" s="76">
        <v>73</v>
      </c>
      <c r="C221" s="76">
        <v>42615238</v>
      </c>
      <c r="D221" s="127">
        <f t="shared" si="7"/>
        <v>583770.3835616439</v>
      </c>
      <c r="E221" s="84">
        <v>34</v>
      </c>
      <c r="F221" s="79">
        <v>2.46</v>
      </c>
    </row>
    <row r="222" spans="1:6" ht="12.75">
      <c r="A222" s="7" t="s">
        <v>23</v>
      </c>
      <c r="B222" s="80">
        <v>36</v>
      </c>
      <c r="C222" s="80">
        <v>25901643</v>
      </c>
      <c r="D222" s="127">
        <f t="shared" si="7"/>
        <v>719490.0833333334</v>
      </c>
      <c r="E222" s="82">
        <v>35</v>
      </c>
      <c r="F222" s="83">
        <v>2.43</v>
      </c>
    </row>
    <row r="223" spans="1:6" ht="12.75">
      <c r="A223" s="7" t="s">
        <v>24</v>
      </c>
      <c r="B223" s="80">
        <v>89</v>
      </c>
      <c r="C223" s="80">
        <v>60944666</v>
      </c>
      <c r="D223" s="99">
        <f t="shared" si="7"/>
        <v>684771.5280898877</v>
      </c>
      <c r="E223" s="82">
        <v>33</v>
      </c>
      <c r="F223" s="83">
        <v>2.47</v>
      </c>
    </row>
    <row r="224" spans="1:6" ht="12.75">
      <c r="A224" s="7" t="s">
        <v>25</v>
      </c>
      <c r="B224" s="80">
        <v>55</v>
      </c>
      <c r="C224" s="80">
        <v>33016824</v>
      </c>
      <c r="D224" s="99">
        <f t="shared" si="7"/>
        <v>600305.8909090909</v>
      </c>
      <c r="E224" s="82">
        <v>31</v>
      </c>
      <c r="F224" s="83">
        <v>1.66</v>
      </c>
    </row>
    <row r="225" spans="1:6" ht="12.75">
      <c r="A225" s="7" t="s">
        <v>26</v>
      </c>
      <c r="B225" s="80">
        <v>58</v>
      </c>
      <c r="C225" s="80">
        <v>36286776</v>
      </c>
      <c r="D225" s="99">
        <f t="shared" si="7"/>
        <v>625634.0689655172</v>
      </c>
      <c r="E225" s="82">
        <v>33</v>
      </c>
      <c r="F225" s="83">
        <v>1.82</v>
      </c>
    </row>
    <row r="226" spans="1:6" ht="12.75">
      <c r="A226" s="7" t="s">
        <v>27</v>
      </c>
      <c r="B226" s="80">
        <v>39</v>
      </c>
      <c r="C226" s="80">
        <v>19633681</v>
      </c>
      <c r="D226" s="99">
        <f t="shared" si="7"/>
        <v>503427.71794871794</v>
      </c>
      <c r="E226" s="82">
        <v>25</v>
      </c>
      <c r="F226" s="83">
        <v>2.6482473571817735</v>
      </c>
    </row>
    <row r="227" spans="1:6" ht="12.75">
      <c r="A227" s="7" t="s">
        <v>28</v>
      </c>
      <c r="B227" s="145">
        <v>70</v>
      </c>
      <c r="C227" s="144">
        <v>43275304</v>
      </c>
      <c r="D227" s="99">
        <f t="shared" si="7"/>
        <v>618218.6285714286</v>
      </c>
      <c r="E227" s="146">
        <v>28</v>
      </c>
      <c r="F227" s="173">
        <v>2.533282139392943</v>
      </c>
    </row>
    <row r="228" spans="1:6" ht="12.75">
      <c r="A228" s="149" t="s">
        <v>29</v>
      </c>
      <c r="B228" s="177">
        <v>46</v>
      </c>
      <c r="C228" s="136">
        <v>23829391</v>
      </c>
      <c r="D228" s="99">
        <f t="shared" si="7"/>
        <v>518030.23913043475</v>
      </c>
      <c r="E228" s="175">
        <v>31</v>
      </c>
      <c r="F228" s="83">
        <v>2.5</v>
      </c>
    </row>
    <row r="229" spans="1:6" ht="12.75">
      <c r="A229" s="149" t="s">
        <v>30</v>
      </c>
      <c r="B229" s="176">
        <v>80</v>
      </c>
      <c r="C229" s="144">
        <v>45762330</v>
      </c>
      <c r="D229" s="99">
        <f t="shared" si="7"/>
        <v>572029.125</v>
      </c>
      <c r="E229" s="146">
        <v>29</v>
      </c>
      <c r="F229" s="174">
        <v>2.546712309884571</v>
      </c>
    </row>
    <row r="230" spans="1:6" ht="12.75">
      <c r="A230" s="7" t="s">
        <v>31</v>
      </c>
      <c r="B230" s="128">
        <v>131</v>
      </c>
      <c r="C230" s="140">
        <v>77626836</v>
      </c>
      <c r="D230" s="99">
        <f t="shared" si="7"/>
        <v>592571.2671755726</v>
      </c>
      <c r="E230" s="141">
        <v>31</v>
      </c>
      <c r="F230" s="198">
        <v>2.429122228941548</v>
      </c>
    </row>
    <row r="231" spans="1:6" ht="12.75">
      <c r="A231" s="7"/>
      <c r="B231" s="80"/>
      <c r="C231" s="80"/>
      <c r="D231" s="99"/>
      <c r="E231" s="82"/>
      <c r="F231" s="85"/>
    </row>
    <row r="232" spans="1:6" ht="12.75">
      <c r="A232" s="29" t="s">
        <v>0</v>
      </c>
      <c r="B232" s="86">
        <f>SUM(B219:B231)</f>
        <v>789</v>
      </c>
      <c r="C232" s="86">
        <f>SUM(C219:C231)</f>
        <v>479970864</v>
      </c>
      <c r="D232" s="100">
        <f>C232/B232</f>
        <v>608328.0912547528</v>
      </c>
      <c r="E232" s="88">
        <f>(($C219*E219)+($C220*E220)+($C221*E221)+($C222*E222)+($C223*E223)+($C224*E224)+($C225*E225)+($C226*E226)+($C227*E227)+($C228*E228)+($C229*E229)+($C230*E230))/$C232</f>
        <v>31.185892531593336</v>
      </c>
      <c r="F232" s="89">
        <f>(($C219*F219)+($C220*F220)+($C221*F221)+($C222*F222)+($C223*F223)+($C224*F224)+($C225*F225)+($C226*F226)+($C227*F227)+($C228*F228)+($C229*F229)+($C230*F230))/$C232</f>
        <v>2.3816735963998017</v>
      </c>
    </row>
    <row r="233" spans="1:6" ht="12.75">
      <c r="A233" s="7"/>
      <c r="B233" s="33"/>
      <c r="C233" s="33"/>
      <c r="D233" s="96"/>
      <c r="E233" s="35"/>
      <c r="F233" s="35"/>
    </row>
    <row r="234" spans="1:6" ht="12.75">
      <c r="A234" s="9" t="s">
        <v>59</v>
      </c>
      <c r="B234" s="18"/>
      <c r="C234" s="23"/>
      <c r="D234" s="97"/>
      <c r="E234" s="58"/>
      <c r="F234" s="133"/>
    </row>
    <row r="235" spans="1:6" ht="12.75">
      <c r="A235" s="7" t="s">
        <v>20</v>
      </c>
      <c r="B235" s="76">
        <v>162</v>
      </c>
      <c r="C235" s="76">
        <v>119197868</v>
      </c>
      <c r="D235" s="99">
        <f aca="true" t="shared" si="8" ref="D235:D240">C235/B235</f>
        <v>735789.3086419753</v>
      </c>
      <c r="E235" s="78">
        <v>40</v>
      </c>
      <c r="F235" s="79">
        <v>2.11</v>
      </c>
    </row>
    <row r="236" spans="1:6" ht="12.75">
      <c r="A236" s="7" t="s">
        <v>21</v>
      </c>
      <c r="B236" s="128">
        <v>125</v>
      </c>
      <c r="C236" s="128">
        <v>86588849</v>
      </c>
      <c r="D236" s="99">
        <f t="shared" si="8"/>
        <v>692710.792</v>
      </c>
      <c r="E236" s="129">
        <v>39</v>
      </c>
      <c r="F236" s="130">
        <v>2.13</v>
      </c>
    </row>
    <row r="237" spans="1:6" ht="12.75">
      <c r="A237" s="7" t="s">
        <v>22</v>
      </c>
      <c r="B237" s="128">
        <v>191</v>
      </c>
      <c r="C237" s="128">
        <v>113848188</v>
      </c>
      <c r="D237" s="99">
        <f t="shared" si="8"/>
        <v>596063.8115183247</v>
      </c>
      <c r="E237" s="129">
        <v>39</v>
      </c>
      <c r="F237" s="130">
        <v>2.13</v>
      </c>
    </row>
    <row r="238" spans="1:6" ht="12.75">
      <c r="A238" s="7" t="s">
        <v>23</v>
      </c>
      <c r="B238" s="128">
        <v>67</v>
      </c>
      <c r="C238" s="128">
        <v>55001069</v>
      </c>
      <c r="D238" s="99">
        <f t="shared" si="8"/>
        <v>820911.4776119404</v>
      </c>
      <c r="E238" s="129">
        <v>39</v>
      </c>
      <c r="F238" s="130">
        <v>2.13</v>
      </c>
    </row>
    <row r="239" spans="1:6" ht="12.75">
      <c r="A239" s="7" t="s">
        <v>24</v>
      </c>
      <c r="B239" s="128">
        <v>920</v>
      </c>
      <c r="C239" s="128">
        <v>699057133</v>
      </c>
      <c r="D239" s="99">
        <f t="shared" si="8"/>
        <v>759844.7097826087</v>
      </c>
      <c r="E239" s="129">
        <v>41</v>
      </c>
      <c r="F239" s="130">
        <v>2.12</v>
      </c>
    </row>
    <row r="240" spans="1:6" ht="12.75">
      <c r="A240" s="7" t="s">
        <v>25</v>
      </c>
      <c r="B240" s="128">
        <v>1149</v>
      </c>
      <c r="C240" s="128">
        <v>867872798</v>
      </c>
      <c r="D240" s="99">
        <f t="shared" si="8"/>
        <v>755328.8059181897</v>
      </c>
      <c r="E240" s="129">
        <v>40</v>
      </c>
      <c r="F240" s="130">
        <v>2.12</v>
      </c>
    </row>
    <row r="241" spans="1:6" ht="12.75">
      <c r="A241" s="7" t="s">
        <v>26</v>
      </c>
      <c r="B241" s="128">
        <v>832</v>
      </c>
      <c r="C241" s="128">
        <v>577057965</v>
      </c>
      <c r="D241" s="99">
        <f aca="true" t="shared" si="9" ref="D241:D246">C241/B241</f>
        <v>693579.2848557692</v>
      </c>
      <c r="E241" s="129">
        <v>39</v>
      </c>
      <c r="F241" s="130">
        <v>2.12</v>
      </c>
    </row>
    <row r="242" spans="1:6" ht="12.75">
      <c r="A242" s="7" t="s">
        <v>27</v>
      </c>
      <c r="B242" s="128">
        <v>317</v>
      </c>
      <c r="C242" s="128">
        <v>254054585</v>
      </c>
      <c r="D242" s="99">
        <f t="shared" si="9"/>
        <v>801434.0220820189</v>
      </c>
      <c r="E242" s="129">
        <v>39</v>
      </c>
      <c r="F242" s="130">
        <v>2.12</v>
      </c>
    </row>
    <row r="243" spans="1:6" ht="12.75">
      <c r="A243" s="7" t="s">
        <v>28</v>
      </c>
      <c r="B243" s="135">
        <v>318</v>
      </c>
      <c r="C243" s="136">
        <v>230528016</v>
      </c>
      <c r="D243" s="99">
        <f t="shared" si="9"/>
        <v>724930.8679245283</v>
      </c>
      <c r="E243" s="137">
        <v>39</v>
      </c>
      <c r="F243" s="172">
        <v>2.119191805780344</v>
      </c>
    </row>
    <row r="244" spans="1:6" ht="12.75">
      <c r="A244" s="7" t="s">
        <v>29</v>
      </c>
      <c r="B244" s="80">
        <v>256</v>
      </c>
      <c r="C244" s="80">
        <v>199431968</v>
      </c>
      <c r="D244" s="99">
        <f t="shared" si="9"/>
        <v>779031.125</v>
      </c>
      <c r="E244" s="82">
        <v>39</v>
      </c>
      <c r="F244" s="171">
        <v>2.11</v>
      </c>
    </row>
    <row r="245" spans="1:6" ht="12.75">
      <c r="A245" s="7" t="s">
        <v>30</v>
      </c>
      <c r="B245" s="128">
        <v>416</v>
      </c>
      <c r="C245" s="140">
        <v>303039274</v>
      </c>
      <c r="D245" s="99">
        <f t="shared" si="9"/>
        <v>728459.7932692308</v>
      </c>
      <c r="E245" s="141">
        <v>38</v>
      </c>
      <c r="F245" s="184">
        <v>2.126873710963286</v>
      </c>
    </row>
    <row r="246" spans="1:6" ht="12.75">
      <c r="A246" s="7" t="s">
        <v>31</v>
      </c>
      <c r="B246" s="128">
        <v>218</v>
      </c>
      <c r="C246" s="140">
        <v>164592381</v>
      </c>
      <c r="D246" s="99">
        <f t="shared" si="9"/>
        <v>755010.9220183486</v>
      </c>
      <c r="E246" s="141">
        <v>39</v>
      </c>
      <c r="F246" s="198">
        <v>2.135311484314696</v>
      </c>
    </row>
    <row r="247" spans="1:6" ht="12.75">
      <c r="A247" s="7"/>
      <c r="B247" s="80"/>
      <c r="C247" s="80"/>
      <c r="D247" s="99"/>
      <c r="E247" s="82"/>
      <c r="F247" s="187"/>
    </row>
    <row r="248" spans="1:6" ht="12.75">
      <c r="A248" s="29" t="s">
        <v>0</v>
      </c>
      <c r="B248" s="86">
        <f>SUM(B235:B247)</f>
        <v>4971</v>
      </c>
      <c r="C248" s="86">
        <f>SUM(C235:C247)</f>
        <v>3670270094</v>
      </c>
      <c r="D248" s="100">
        <f>C248/B248</f>
        <v>738336.3697445182</v>
      </c>
      <c r="E248" s="88">
        <f>(($C235*E235)+($C236*E236)+($C237*E237)+($C238*E238)+($C239*E239)+($C240*E240)+($C241*E241)+($C242*E242)+($C243*E243)+($C244*E244)+($C245*E245)+($C246*E246))/$C248</f>
        <v>39.567300390618065</v>
      </c>
      <c r="F248" s="89">
        <f>(($C235*F235)+($C236*F236)+($C237*F237)+($C238*F238)+($C239*F239)+($C240*F240)+($C241*F241)+($C242*F242)+($C243*F243)+($C244*F244)+($C245*F245)+($C246*F246))/$C248</f>
        <v>2.121031239999527</v>
      </c>
    </row>
    <row r="249" spans="1:6" ht="12.75">
      <c r="A249" s="7"/>
      <c r="B249" s="33"/>
      <c r="C249" s="33"/>
      <c r="D249" s="96"/>
      <c r="E249" s="35"/>
      <c r="F249" s="35"/>
    </row>
    <row r="250" spans="1:6" ht="12.75">
      <c r="A250" s="9" t="s">
        <v>55</v>
      </c>
      <c r="B250" s="18"/>
      <c r="C250" s="23"/>
      <c r="D250" s="97"/>
      <c r="E250" s="58"/>
      <c r="F250" s="14"/>
    </row>
    <row r="251" spans="1:6" ht="12.75">
      <c r="A251" s="7" t="s">
        <v>20</v>
      </c>
      <c r="B251" s="76">
        <v>16</v>
      </c>
      <c r="C251" s="76">
        <v>60852343</v>
      </c>
      <c r="D251" s="99">
        <f>C251/B251</f>
        <v>3803271.4375</v>
      </c>
      <c r="E251" s="78">
        <v>31</v>
      </c>
      <c r="F251" s="79">
        <v>1.77</v>
      </c>
    </row>
    <row r="252" spans="1:6" ht="12.75">
      <c r="A252" s="7" t="s">
        <v>21</v>
      </c>
      <c r="B252" s="108">
        <v>0</v>
      </c>
      <c r="C252" s="108">
        <v>0</v>
      </c>
      <c r="D252" s="108">
        <v>0</v>
      </c>
      <c r="E252" s="109">
        <v>0</v>
      </c>
      <c r="F252" s="110">
        <v>0</v>
      </c>
    </row>
    <row r="253" spans="1:6" ht="12.75">
      <c r="A253" s="7" t="s">
        <v>22</v>
      </c>
      <c r="B253" s="76">
        <v>13</v>
      </c>
      <c r="C253" s="76">
        <v>47242011</v>
      </c>
      <c r="D253" s="99">
        <f>C253/B253</f>
        <v>3634000.846153846</v>
      </c>
      <c r="E253" s="78">
        <v>34</v>
      </c>
      <c r="F253" s="79">
        <v>1.79</v>
      </c>
    </row>
    <row r="254" spans="1:6" ht="12.75">
      <c r="A254" s="7" t="s">
        <v>23</v>
      </c>
      <c r="B254" s="108">
        <v>0</v>
      </c>
      <c r="C254" s="108">
        <v>0</v>
      </c>
      <c r="D254" s="108">
        <v>0</v>
      </c>
      <c r="E254" s="109">
        <v>0</v>
      </c>
      <c r="F254" s="110">
        <v>0</v>
      </c>
    </row>
    <row r="255" spans="1:6" ht="12.75">
      <c r="A255" s="7" t="s">
        <v>24</v>
      </c>
      <c r="B255" s="80">
        <v>14</v>
      </c>
      <c r="C255" s="80">
        <v>54809012</v>
      </c>
      <c r="D255" s="99">
        <f>C255/B255</f>
        <v>3914929.4285714286</v>
      </c>
      <c r="E255" s="175">
        <v>31</v>
      </c>
      <c r="F255" s="171">
        <v>1.91</v>
      </c>
    </row>
    <row r="256" spans="1:6" ht="12.75">
      <c r="A256" s="7" t="s">
        <v>25</v>
      </c>
      <c r="B256" s="108">
        <v>0</v>
      </c>
      <c r="C256" s="180">
        <v>0</v>
      </c>
      <c r="D256" s="108">
        <v>0</v>
      </c>
      <c r="E256" s="110">
        <v>0</v>
      </c>
      <c r="F256" s="110">
        <v>0</v>
      </c>
    </row>
    <row r="257" spans="1:6" ht="12.75">
      <c r="A257" s="7" t="s">
        <v>26</v>
      </c>
      <c r="B257" s="135">
        <v>6</v>
      </c>
      <c r="C257" s="136">
        <v>19281009</v>
      </c>
      <c r="D257" s="99">
        <f aca="true" t="shared" si="10" ref="D257:D262">C257/B257</f>
        <v>3213501.5</v>
      </c>
      <c r="E257" s="175">
        <v>33</v>
      </c>
      <c r="F257" s="171">
        <v>1.97</v>
      </c>
    </row>
    <row r="258" spans="1:6" ht="12.75">
      <c r="A258" s="7" t="s">
        <v>27</v>
      </c>
      <c r="B258" s="135">
        <v>6</v>
      </c>
      <c r="C258" s="136">
        <v>29155063</v>
      </c>
      <c r="D258" s="99">
        <f t="shared" si="10"/>
        <v>4859177.166666667</v>
      </c>
      <c r="E258" s="175">
        <v>36</v>
      </c>
      <c r="F258" s="171">
        <v>1.9795741744752875</v>
      </c>
    </row>
    <row r="259" spans="1:6" ht="12.75">
      <c r="A259" s="7" t="s">
        <v>28</v>
      </c>
      <c r="B259" s="145">
        <v>70</v>
      </c>
      <c r="C259" s="144">
        <v>43275304</v>
      </c>
      <c r="D259" s="99">
        <f t="shared" si="10"/>
        <v>618218.6285714286</v>
      </c>
      <c r="E259" s="146">
        <v>28</v>
      </c>
      <c r="F259" s="185">
        <v>2.533282139392943</v>
      </c>
    </row>
    <row r="260" spans="1:6" ht="12.75">
      <c r="A260" s="7" t="s">
        <v>29</v>
      </c>
      <c r="B260" s="135">
        <v>40</v>
      </c>
      <c r="C260" s="136">
        <v>138663456</v>
      </c>
      <c r="D260" s="99">
        <f t="shared" si="10"/>
        <v>3466586.4</v>
      </c>
      <c r="E260" s="175">
        <v>32</v>
      </c>
      <c r="F260" s="171">
        <v>1.97</v>
      </c>
    </row>
    <row r="261" spans="1:6" ht="12.75">
      <c r="A261" s="7" t="s">
        <v>30</v>
      </c>
      <c r="B261" s="181">
        <v>14</v>
      </c>
      <c r="C261" s="144">
        <v>53388286</v>
      </c>
      <c r="D261" s="99">
        <f t="shared" si="10"/>
        <v>3813449</v>
      </c>
      <c r="E261" s="146">
        <v>34</v>
      </c>
      <c r="F261" s="186">
        <v>1.9564510711207324</v>
      </c>
    </row>
    <row r="262" spans="1:6" ht="12.75">
      <c r="A262" s="7" t="s">
        <v>31</v>
      </c>
      <c r="B262" s="128">
        <v>10</v>
      </c>
      <c r="C262" s="140">
        <v>31984861</v>
      </c>
      <c r="D262" s="99">
        <f t="shared" si="10"/>
        <v>3198486.1</v>
      </c>
      <c r="E262" s="141">
        <v>36</v>
      </c>
      <c r="F262" s="141">
        <v>1.99</v>
      </c>
    </row>
    <row r="263" spans="1:6" ht="12.75">
      <c r="A263" s="7"/>
      <c r="B263" s="80"/>
      <c r="C263" s="80"/>
      <c r="D263" s="99"/>
      <c r="E263" s="82"/>
      <c r="F263" s="85"/>
    </row>
    <row r="264" spans="1:6" ht="12.75">
      <c r="A264" s="29" t="s">
        <v>0</v>
      </c>
      <c r="B264" s="86">
        <f>SUM(B251:B263)</f>
        <v>189</v>
      </c>
      <c r="C264" s="86">
        <f>SUM(C251:C263)</f>
        <v>478651345</v>
      </c>
      <c r="D264" s="100">
        <f>C264/B264</f>
        <v>2532546.798941799</v>
      </c>
      <c r="E264" s="88">
        <f>(($C251*E251)+($C252*E252)+($C253*E253)+($C254*E254)+($C255*E255)+($C256*E256)+($C257*E257)+($C258*E258)+($C259*E259)+($C260*E260)+($C261*E261)+($C262*E262))/$C264</f>
        <v>32.3684074636832</v>
      </c>
      <c r="F264" s="89">
        <f>(($C251*F251)+($C252*F252)+($C253*F253)+($C254*F254)+($C255*F255)+($C256*F256)+($C257*F257)+($C258*F258)+($C259*F259)+($C260*F260)+($C261*F261)+($C262*F262))/$C264</f>
        <v>1.9712725615761093</v>
      </c>
    </row>
    <row r="265" spans="1:6" ht="12.75">
      <c r="A265" s="36"/>
      <c r="B265" s="37"/>
      <c r="C265" s="37"/>
      <c r="D265" s="103"/>
      <c r="E265" s="61"/>
      <c r="F265" s="62"/>
    </row>
    <row r="266" spans="1:6" ht="12.75">
      <c r="A266" s="40"/>
      <c r="B266" s="42"/>
      <c r="C266" s="42"/>
      <c r="D266" s="104"/>
      <c r="E266" s="63"/>
      <c r="F266" s="111"/>
    </row>
    <row r="267" spans="1:6" ht="12.75">
      <c r="A267" s="93" t="s">
        <v>0</v>
      </c>
      <c r="B267" s="72">
        <f>SUM(B264,B248,B232,B216,B200,B184,B152,B136,B104,B56,B40,B24)</f>
        <v>35281</v>
      </c>
      <c r="C267" s="72">
        <f>SUM(C264,C248,C232,C216,C200,C184,C152,C136,C104,C56,C40,C24)</f>
        <v>22331627130</v>
      </c>
      <c r="D267" s="105">
        <f>C267/B267</f>
        <v>632964.6872254187</v>
      </c>
      <c r="E267" s="74">
        <f>(($C24*E24)+($C40*E40)+($C56*E56)+($C104*E104)+($C136*E136)+($C152*E152)+($C184*E184)+($C200*E200)+($C216*E216)+($C232*E232)+($C248*E248)+($C264*E264))/$C267</f>
        <v>43.72720834780479</v>
      </c>
      <c r="F267" s="75">
        <f>(($C24*F24)+($C40*F40)+($C56*F56)+($C104*F104)+($C136*F136)+($C152*F152)+($C184*F184)+($C200*F200)+($C216*F216)+($C232*F232)+($C248*F248)+($C264*F264))/$C267</f>
        <v>1.9681494185036572</v>
      </c>
    </row>
    <row r="268" spans="1:6" ht="12.75">
      <c r="A268" s="41"/>
      <c r="B268" s="43"/>
      <c r="C268" s="43"/>
      <c r="D268" s="106"/>
      <c r="E268" s="65"/>
      <c r="F268" s="112"/>
    </row>
    <row r="269" spans="1:6" ht="12.75">
      <c r="A269" s="10"/>
      <c r="B269" s="2"/>
      <c r="C269" s="3"/>
      <c r="D269" s="4"/>
      <c r="E269" s="56"/>
      <c r="F269" s="57"/>
    </row>
    <row r="270" spans="1:6" ht="12.75">
      <c r="A270" s="134" t="s">
        <v>58</v>
      </c>
      <c r="B270" s="2"/>
      <c r="C270" s="3"/>
      <c r="D270" s="4"/>
      <c r="E270" s="56"/>
      <c r="F270" s="57"/>
    </row>
    <row r="271" spans="1:6" ht="12.75">
      <c r="A271" s="113" t="s">
        <v>7</v>
      </c>
      <c r="B271" s="114" t="s">
        <v>51</v>
      </c>
      <c r="C271" s="115" t="s">
        <v>3</v>
      </c>
      <c r="D271" s="63" t="s">
        <v>11</v>
      </c>
      <c r="E271" s="116" t="s">
        <v>13</v>
      </c>
      <c r="F271" s="64" t="s">
        <v>15</v>
      </c>
    </row>
    <row r="272" spans="1:6" ht="12.75">
      <c r="A272" s="117"/>
      <c r="B272" s="118" t="s">
        <v>9</v>
      </c>
      <c r="C272" s="119" t="s">
        <v>50</v>
      </c>
      <c r="D272" s="120" t="s">
        <v>52</v>
      </c>
      <c r="E272" s="121" t="s">
        <v>52</v>
      </c>
      <c r="F272" s="122" t="s">
        <v>60</v>
      </c>
    </row>
    <row r="273" spans="1:6" ht="12.75">
      <c r="A273" s="41"/>
      <c r="B273" s="123" t="s">
        <v>4</v>
      </c>
      <c r="C273" s="123" t="s">
        <v>5</v>
      </c>
      <c r="D273" s="124" t="s">
        <v>6</v>
      </c>
      <c r="E273" s="125" t="s">
        <v>17</v>
      </c>
      <c r="F273" s="125" t="s">
        <v>18</v>
      </c>
    </row>
    <row r="274" spans="1:6" ht="12.75">
      <c r="A274" s="32"/>
      <c r="B274" s="90"/>
      <c r="C274" s="90"/>
      <c r="D274" s="101"/>
      <c r="E274" s="91"/>
      <c r="F274" s="92"/>
    </row>
    <row r="275" spans="1:6" ht="12.75">
      <c r="A275" s="9" t="s">
        <v>32</v>
      </c>
      <c r="B275" s="80"/>
      <c r="C275" s="80"/>
      <c r="D275" s="102"/>
      <c r="E275" s="82"/>
      <c r="F275" s="83"/>
    </row>
    <row r="276" spans="1:6" ht="12.75">
      <c r="A276" s="7" t="s">
        <v>20</v>
      </c>
      <c r="B276" s="80">
        <v>14</v>
      </c>
      <c r="C276" s="80">
        <v>49654437</v>
      </c>
      <c r="D276" s="99">
        <f aca="true" t="shared" si="11" ref="D276:D281">C276/B276</f>
        <v>3546745.5</v>
      </c>
      <c r="E276" s="82">
        <v>257</v>
      </c>
      <c r="F276" s="85">
        <v>6.74</v>
      </c>
    </row>
    <row r="277" spans="1:6" ht="12.75">
      <c r="A277" s="7" t="s">
        <v>21</v>
      </c>
      <c r="B277" s="80">
        <v>6</v>
      </c>
      <c r="C277" s="80">
        <v>25359196</v>
      </c>
      <c r="D277" s="99">
        <f t="shared" si="11"/>
        <v>4226532.666666667</v>
      </c>
      <c r="E277" s="82">
        <v>291</v>
      </c>
      <c r="F277" s="85">
        <v>6.92</v>
      </c>
    </row>
    <row r="278" spans="1:6" ht="12.75">
      <c r="A278" s="7" t="s">
        <v>22</v>
      </c>
      <c r="B278" s="80">
        <v>6</v>
      </c>
      <c r="C278" s="80">
        <v>38900979</v>
      </c>
      <c r="D278" s="99">
        <f t="shared" si="11"/>
        <v>6483496.5</v>
      </c>
      <c r="E278" s="82">
        <v>271</v>
      </c>
      <c r="F278" s="85">
        <v>6.68</v>
      </c>
    </row>
    <row r="279" spans="1:6" ht="12.75">
      <c r="A279" s="7" t="s">
        <v>23</v>
      </c>
      <c r="B279" s="80">
        <v>9</v>
      </c>
      <c r="C279" s="80">
        <v>45802841</v>
      </c>
      <c r="D279" s="99">
        <f t="shared" si="11"/>
        <v>5089204.555555556</v>
      </c>
      <c r="E279" s="82">
        <v>277</v>
      </c>
      <c r="F279" s="85">
        <v>6.79</v>
      </c>
    </row>
    <row r="280" spans="1:6" ht="12.75">
      <c r="A280" s="7" t="s">
        <v>24</v>
      </c>
      <c r="B280" s="80">
        <v>9</v>
      </c>
      <c r="C280" s="80">
        <v>44344018</v>
      </c>
      <c r="D280" s="99">
        <f t="shared" si="11"/>
        <v>4927113.111111111</v>
      </c>
      <c r="E280" s="82">
        <v>284</v>
      </c>
      <c r="F280" s="85">
        <v>6.72</v>
      </c>
    </row>
    <row r="281" spans="1:6" ht="12.75">
      <c r="A281" s="7" t="s">
        <v>25</v>
      </c>
      <c r="B281" s="80">
        <v>8</v>
      </c>
      <c r="C281" s="80">
        <v>30695657</v>
      </c>
      <c r="D281" s="99">
        <f t="shared" si="11"/>
        <v>3836957.125</v>
      </c>
      <c r="E281" s="82">
        <v>270</v>
      </c>
      <c r="F281" s="85">
        <v>6.7</v>
      </c>
    </row>
    <row r="282" spans="1:6" ht="12.75">
      <c r="A282" s="7" t="s">
        <v>26</v>
      </c>
      <c r="B282" s="80">
        <v>19</v>
      </c>
      <c r="C282" s="80">
        <v>157098388</v>
      </c>
      <c r="D282" s="99">
        <f aca="true" t="shared" si="12" ref="D282:D287">C282/B282</f>
        <v>8268336.2105263155</v>
      </c>
      <c r="E282" s="82">
        <v>249</v>
      </c>
      <c r="F282" s="85">
        <v>6.1</v>
      </c>
    </row>
    <row r="283" spans="1:6" ht="12.75">
      <c r="A283" s="7" t="s">
        <v>27</v>
      </c>
      <c r="B283" s="80">
        <v>30</v>
      </c>
      <c r="C283" s="80">
        <v>185699505</v>
      </c>
      <c r="D283" s="99">
        <f t="shared" si="12"/>
        <v>6189983.5</v>
      </c>
      <c r="E283" s="82">
        <v>260</v>
      </c>
      <c r="F283" s="83">
        <v>6.018147178205995</v>
      </c>
    </row>
    <row r="284" spans="1:6" ht="12.75">
      <c r="A284" s="7" t="s">
        <v>28</v>
      </c>
      <c r="B284" s="135">
        <v>34</v>
      </c>
      <c r="C284" s="136">
        <v>261910875</v>
      </c>
      <c r="D284" s="99">
        <f t="shared" si="12"/>
        <v>7703261.029411765</v>
      </c>
      <c r="E284" s="137">
        <v>271</v>
      </c>
      <c r="F284" s="199">
        <v>5.924605531977242</v>
      </c>
    </row>
    <row r="285" spans="1:6" ht="12.75">
      <c r="A285" s="7" t="s">
        <v>29</v>
      </c>
      <c r="B285" s="80">
        <v>38</v>
      </c>
      <c r="C285" s="80">
        <v>276597644</v>
      </c>
      <c r="D285" s="99">
        <f t="shared" si="12"/>
        <v>7278885.368421053</v>
      </c>
      <c r="E285" s="82">
        <v>265</v>
      </c>
      <c r="F285" s="83">
        <v>5.84</v>
      </c>
    </row>
    <row r="286" spans="1:6" ht="12.75">
      <c r="A286" s="7" t="s">
        <v>30</v>
      </c>
      <c r="B286" s="128">
        <v>48</v>
      </c>
      <c r="C286" s="140">
        <v>372052577</v>
      </c>
      <c r="D286" s="99">
        <f t="shared" si="12"/>
        <v>7751095.354166667</v>
      </c>
      <c r="E286" s="141">
        <v>277</v>
      </c>
      <c r="F286" s="198">
        <v>6.060582954865543</v>
      </c>
    </row>
    <row r="287" spans="1:6" ht="12.75">
      <c r="A287" s="7" t="s">
        <v>31</v>
      </c>
      <c r="B287" s="128">
        <v>28</v>
      </c>
      <c r="C287" s="140">
        <v>147221196</v>
      </c>
      <c r="D287" s="99">
        <f t="shared" si="12"/>
        <v>5257899.857142857</v>
      </c>
      <c r="E287" s="141">
        <v>267</v>
      </c>
      <c r="F287" s="198">
        <v>6.948309591167837</v>
      </c>
    </row>
    <row r="288" spans="1:6" ht="12.75">
      <c r="A288" s="7"/>
      <c r="B288" s="80"/>
      <c r="C288" s="80"/>
      <c r="D288" s="99"/>
      <c r="E288" s="82"/>
      <c r="F288" s="85"/>
    </row>
    <row r="289" spans="1:6" ht="12.75">
      <c r="A289" s="29" t="s">
        <v>0</v>
      </c>
      <c r="B289" s="86">
        <f>SUM(B276:B288)</f>
        <v>249</v>
      </c>
      <c r="C289" s="86">
        <f>SUM(C276:C288)</f>
        <v>1635337313</v>
      </c>
      <c r="D289" s="100">
        <f>C289/B289</f>
        <v>6567619.730923695</v>
      </c>
      <c r="E289" s="88">
        <f>(($C276*E276)+($C277*E277)+($C278*E278)+($C279*E279)+($C280*E280)+($C281*E281)+($C282*E282)+($C283*E283)+($C284*E284)+($C285*E285)+($C286*E286)+($C287*E287))/$C289</f>
        <v>268.0144392761128</v>
      </c>
      <c r="F289" s="89">
        <f>(($C276*F276)+($C277*F277)+($C278*F278)+($C279*F279)+($C280*F280)+($C281*F281)+($C282*F282)+($C283*F283)+($C284*F284)+($C285*F285)+($C286*F286)+($C287*F287))/$C289</f>
        <v>6.17938508935618</v>
      </c>
    </row>
    <row r="290" spans="1:6" ht="12.75">
      <c r="A290" s="7"/>
      <c r="B290" s="33"/>
      <c r="C290" s="33"/>
      <c r="D290" s="96"/>
      <c r="E290" s="35"/>
      <c r="F290" s="35"/>
    </row>
    <row r="291" spans="1:6" ht="12.75">
      <c r="A291" s="9" t="s">
        <v>59</v>
      </c>
      <c r="B291" s="18"/>
      <c r="C291" s="23"/>
      <c r="D291" s="97"/>
      <c r="E291" s="58"/>
      <c r="F291" s="14"/>
    </row>
    <row r="292" spans="1:6" ht="12.75">
      <c r="A292" s="7" t="s">
        <v>20</v>
      </c>
      <c r="B292" s="80">
        <v>6</v>
      </c>
      <c r="C292" s="80">
        <v>34388463</v>
      </c>
      <c r="D292" s="99">
        <f aca="true" t="shared" si="13" ref="D292:D298">C292/B292</f>
        <v>5731410.5</v>
      </c>
      <c r="E292" s="82">
        <v>268</v>
      </c>
      <c r="F292" s="85">
        <v>7</v>
      </c>
    </row>
    <row r="293" spans="1:6" ht="12.75">
      <c r="A293" s="7" t="s">
        <v>21</v>
      </c>
      <c r="B293" s="80">
        <v>11</v>
      </c>
      <c r="C293" s="80">
        <v>45920410</v>
      </c>
      <c r="D293" s="99">
        <f t="shared" si="13"/>
        <v>4174582.727272727</v>
      </c>
      <c r="E293" s="82">
        <v>280</v>
      </c>
      <c r="F293" s="85">
        <v>7.12</v>
      </c>
    </row>
    <row r="294" spans="1:6" ht="12.75">
      <c r="A294" s="7" t="s">
        <v>22</v>
      </c>
      <c r="B294" s="80">
        <v>8</v>
      </c>
      <c r="C294" s="80">
        <v>43985782</v>
      </c>
      <c r="D294" s="99">
        <f t="shared" si="13"/>
        <v>5498222.75</v>
      </c>
      <c r="E294" s="82">
        <v>278</v>
      </c>
      <c r="F294" s="85">
        <v>6.95</v>
      </c>
    </row>
    <row r="295" spans="1:6" ht="12.75">
      <c r="A295" s="7" t="s">
        <v>23</v>
      </c>
      <c r="B295" s="80">
        <v>4</v>
      </c>
      <c r="C295" s="80">
        <v>62079282</v>
      </c>
      <c r="D295" s="99">
        <f t="shared" si="13"/>
        <v>15519820.5</v>
      </c>
      <c r="E295" s="82">
        <v>269</v>
      </c>
      <c r="F295" s="85">
        <v>6.83</v>
      </c>
    </row>
    <row r="296" spans="1:6" ht="12.75">
      <c r="A296" s="7" t="s">
        <v>24</v>
      </c>
      <c r="B296" s="80">
        <v>11</v>
      </c>
      <c r="C296" s="80">
        <v>57318417</v>
      </c>
      <c r="D296" s="99">
        <f t="shared" si="13"/>
        <v>5210765.181818182</v>
      </c>
      <c r="E296" s="82">
        <v>285</v>
      </c>
      <c r="F296" s="85">
        <v>6.72</v>
      </c>
    </row>
    <row r="297" spans="1:6" ht="12.75">
      <c r="A297" s="7" t="s">
        <v>25</v>
      </c>
      <c r="B297" s="80">
        <v>9</v>
      </c>
      <c r="C297" s="80">
        <v>48989230</v>
      </c>
      <c r="D297" s="99">
        <f t="shared" si="13"/>
        <v>5443247.777777778</v>
      </c>
      <c r="E297" s="82">
        <v>254</v>
      </c>
      <c r="F297" s="85">
        <v>6.29</v>
      </c>
    </row>
    <row r="298" spans="1:6" ht="12.75">
      <c r="A298" s="7" t="s">
        <v>26</v>
      </c>
      <c r="B298" s="80">
        <v>3</v>
      </c>
      <c r="C298" s="80">
        <v>9004659</v>
      </c>
      <c r="D298" s="99">
        <f t="shared" si="13"/>
        <v>3001553</v>
      </c>
      <c r="E298" s="82">
        <v>269</v>
      </c>
      <c r="F298" s="85">
        <v>6.38</v>
      </c>
    </row>
    <row r="299" spans="1:6" ht="12.75">
      <c r="A299" s="7" t="s">
        <v>27</v>
      </c>
      <c r="B299" s="80">
        <v>8</v>
      </c>
      <c r="C299" s="80">
        <v>24401375</v>
      </c>
      <c r="D299" s="99">
        <f>C299/B299</f>
        <v>3050171.875</v>
      </c>
      <c r="E299" s="82">
        <v>269</v>
      </c>
      <c r="F299" s="85">
        <v>6.29</v>
      </c>
    </row>
    <row r="300" spans="1:6" ht="12.75">
      <c r="A300" s="7" t="s">
        <v>28</v>
      </c>
      <c r="B300" s="135">
        <v>3</v>
      </c>
      <c r="C300" s="136">
        <v>12365059</v>
      </c>
      <c r="D300" s="99">
        <f>C300/B300</f>
        <v>4121686.3333333335</v>
      </c>
      <c r="E300" s="137">
        <v>269</v>
      </c>
      <c r="F300" s="199">
        <v>6.090713899545485</v>
      </c>
    </row>
    <row r="301" spans="1:6" ht="12.75">
      <c r="A301" s="7" t="s">
        <v>29</v>
      </c>
      <c r="B301" s="80">
        <v>4</v>
      </c>
      <c r="C301" s="80">
        <v>18716962</v>
      </c>
      <c r="D301" s="99">
        <f>C301/B301</f>
        <v>4679240.5</v>
      </c>
      <c r="E301" s="82">
        <v>249</v>
      </c>
      <c r="F301" s="83">
        <v>6.61</v>
      </c>
    </row>
    <row r="302" spans="1:6" ht="12.75">
      <c r="A302" s="7" t="s">
        <v>30</v>
      </c>
      <c r="B302" s="128">
        <v>3</v>
      </c>
      <c r="C302" s="140">
        <v>18027315</v>
      </c>
      <c r="D302" s="99">
        <f>C302/B302</f>
        <v>6009105</v>
      </c>
      <c r="E302" s="141">
        <v>282</v>
      </c>
      <c r="F302" s="197">
        <v>6.966622716694084</v>
      </c>
    </row>
    <row r="303" spans="1:6" ht="12.75">
      <c r="A303" s="7" t="s">
        <v>31</v>
      </c>
      <c r="B303" s="128">
        <v>2</v>
      </c>
      <c r="C303" s="140">
        <v>8574239</v>
      </c>
      <c r="D303" s="99">
        <f>C303/B303</f>
        <v>4287119.5</v>
      </c>
      <c r="E303" s="141">
        <v>282</v>
      </c>
      <c r="F303" s="198">
        <v>7.289007187693275</v>
      </c>
    </row>
    <row r="304" spans="1:6" ht="12.75">
      <c r="A304" s="7"/>
      <c r="B304" s="80"/>
      <c r="C304" s="80"/>
      <c r="D304" s="99"/>
      <c r="E304" s="82"/>
      <c r="F304" s="85"/>
    </row>
    <row r="305" spans="1:6" ht="12.75">
      <c r="A305" s="29" t="s">
        <v>0</v>
      </c>
      <c r="B305" s="86">
        <f>SUM(B292:B304)</f>
        <v>72</v>
      </c>
      <c r="C305" s="86">
        <f>SUM(C292:C304)</f>
        <v>383771193</v>
      </c>
      <c r="D305" s="100">
        <f>C305/B305</f>
        <v>5330155.458333333</v>
      </c>
      <c r="E305" s="88">
        <f>(($C292*E292)+($C293*E293)+($C294*E294)+($C295*E295)+($C296*E296)+($C297*E297)+($C298*E298)+($C299*E299)+($C300*E300)+($C301*E301)+($C302*E302)+($C303*E303))/$C305</f>
        <v>271.65873334844076</v>
      </c>
      <c r="F305" s="89">
        <f>(($C292*F292)+($C293*F293)+($C294*F294)+($C295*F295)+($C296*F296)+($C297*F297)+($C298*F298)+($C299*F299)+($C300*F300)+($C301*F301)+($C302*F302)+($C303*F303))/$C305</f>
        <v>6.745555758037316</v>
      </c>
    </row>
    <row r="306" spans="1:6" ht="12.75">
      <c r="A306" s="7"/>
      <c r="B306" s="33"/>
      <c r="C306" s="33"/>
      <c r="D306" s="96"/>
      <c r="E306" s="35"/>
      <c r="F306" s="35"/>
    </row>
    <row r="307" spans="1:6" ht="12.75">
      <c r="A307" s="9" t="s">
        <v>66</v>
      </c>
      <c r="B307" s="18"/>
      <c r="C307" s="23"/>
      <c r="D307" s="97"/>
      <c r="E307" s="58"/>
      <c r="F307" s="14"/>
    </row>
    <row r="308" spans="1:6" ht="12.75">
      <c r="A308" s="7" t="s">
        <v>20</v>
      </c>
      <c r="B308" s="108">
        <v>0</v>
      </c>
      <c r="C308" s="108">
        <v>0</v>
      </c>
      <c r="D308" s="108">
        <v>0</v>
      </c>
      <c r="E308" s="109">
        <v>0</v>
      </c>
      <c r="F308" s="110">
        <v>0</v>
      </c>
    </row>
    <row r="309" spans="1:6" ht="12.75">
      <c r="A309" s="7" t="s">
        <v>21</v>
      </c>
      <c r="B309" s="108">
        <v>0</v>
      </c>
      <c r="C309" s="108">
        <v>0</v>
      </c>
      <c r="D309" s="108">
        <v>0</v>
      </c>
      <c r="E309" s="109">
        <v>0</v>
      </c>
      <c r="F309" s="110">
        <v>0</v>
      </c>
    </row>
    <row r="310" spans="1:6" ht="12.75">
      <c r="A310" s="7" t="s">
        <v>22</v>
      </c>
      <c r="B310" s="108">
        <v>0</v>
      </c>
      <c r="C310" s="108">
        <v>0</v>
      </c>
      <c r="D310" s="108">
        <v>0</v>
      </c>
      <c r="E310" s="109">
        <v>0</v>
      </c>
      <c r="F310" s="110">
        <v>0</v>
      </c>
    </row>
    <row r="311" spans="1:6" ht="12.75">
      <c r="A311" s="7" t="s">
        <v>23</v>
      </c>
      <c r="B311" s="108">
        <v>0</v>
      </c>
      <c r="C311" s="108">
        <v>0</v>
      </c>
      <c r="D311" s="108">
        <v>0</v>
      </c>
      <c r="E311" s="109">
        <v>0</v>
      </c>
      <c r="F311" s="110">
        <v>0</v>
      </c>
    </row>
    <row r="312" spans="1:6" ht="12.75">
      <c r="A312" s="7" t="s">
        <v>24</v>
      </c>
      <c r="B312" s="108">
        <v>0</v>
      </c>
      <c r="C312" s="108">
        <v>0</v>
      </c>
      <c r="D312" s="108">
        <v>0</v>
      </c>
      <c r="E312" s="110">
        <v>0</v>
      </c>
      <c r="F312" s="178">
        <v>0</v>
      </c>
    </row>
    <row r="313" spans="1:6" ht="12.75">
      <c r="A313" s="7" t="s">
        <v>25</v>
      </c>
      <c r="B313" s="108">
        <v>0</v>
      </c>
      <c r="C313" s="180">
        <v>0</v>
      </c>
      <c r="D313" s="108">
        <v>0</v>
      </c>
      <c r="E313" s="110">
        <v>0</v>
      </c>
      <c r="F313" s="178">
        <v>0</v>
      </c>
    </row>
    <row r="314" spans="1:6" ht="12.75">
      <c r="A314" s="7" t="s">
        <v>26</v>
      </c>
      <c r="B314" s="135">
        <v>5</v>
      </c>
      <c r="C314" s="136">
        <v>29908691</v>
      </c>
      <c r="D314" s="99">
        <f aca="true" t="shared" si="14" ref="D314:D319">C314/B314</f>
        <v>5981738.2</v>
      </c>
      <c r="E314" s="175">
        <v>251</v>
      </c>
      <c r="F314" s="85">
        <v>5.64</v>
      </c>
    </row>
    <row r="315" spans="1:6" ht="12.75">
      <c r="A315" s="7" t="s">
        <v>27</v>
      </c>
      <c r="B315" s="135">
        <v>2</v>
      </c>
      <c r="C315" s="136">
        <v>24445876</v>
      </c>
      <c r="D315" s="99">
        <f t="shared" si="14"/>
        <v>12222938</v>
      </c>
      <c r="E315" s="175">
        <v>240</v>
      </c>
      <c r="F315" s="83">
        <v>5.6456454142318035</v>
      </c>
    </row>
    <row r="316" spans="1:6" ht="12.75">
      <c r="A316" s="7" t="s">
        <v>28</v>
      </c>
      <c r="B316" s="145">
        <v>2</v>
      </c>
      <c r="C316" s="144">
        <v>11516414</v>
      </c>
      <c r="D316" s="99">
        <f t="shared" si="14"/>
        <v>5758207</v>
      </c>
      <c r="E316" s="146">
        <v>240</v>
      </c>
      <c r="F316" s="173">
        <v>5.8</v>
      </c>
    </row>
    <row r="317" spans="1:6" ht="12.75">
      <c r="A317" s="7" t="s">
        <v>29</v>
      </c>
      <c r="B317" s="135">
        <v>2</v>
      </c>
      <c r="C317" s="136">
        <v>9720714</v>
      </c>
      <c r="D317" s="99">
        <f t="shared" si="14"/>
        <v>4860357</v>
      </c>
      <c r="E317" s="175">
        <v>240</v>
      </c>
      <c r="F317" s="83">
        <v>5.66</v>
      </c>
    </row>
    <row r="318" spans="1:6" ht="12.75">
      <c r="A318" s="7" t="s">
        <v>30</v>
      </c>
      <c r="B318" s="181">
        <v>3</v>
      </c>
      <c r="C318" s="144">
        <v>23494224</v>
      </c>
      <c r="D318" s="99">
        <f t="shared" si="14"/>
        <v>7831408</v>
      </c>
      <c r="E318" s="179">
        <v>223</v>
      </c>
      <c r="F318" s="174">
        <v>6.42</v>
      </c>
    </row>
    <row r="319" spans="1:6" ht="12.75">
      <c r="A319" s="7" t="s">
        <v>31</v>
      </c>
      <c r="B319" s="128">
        <v>4</v>
      </c>
      <c r="C319" s="140">
        <v>26808460</v>
      </c>
      <c r="D319" s="99">
        <f t="shared" si="14"/>
        <v>6702115</v>
      </c>
      <c r="E319" s="141">
        <v>175</v>
      </c>
      <c r="F319" s="198">
        <v>6.42</v>
      </c>
    </row>
    <row r="320" spans="1:6" ht="12.75">
      <c r="A320" s="7"/>
      <c r="B320" s="182"/>
      <c r="C320" s="136"/>
      <c r="D320" s="99"/>
      <c r="E320" s="82"/>
      <c r="F320" s="85"/>
    </row>
    <row r="321" spans="1:6" ht="12.75">
      <c r="A321" s="29" t="s">
        <v>0</v>
      </c>
      <c r="B321" s="86">
        <f>SUM(B308:B320)</f>
        <v>18</v>
      </c>
      <c r="C321" s="86">
        <f>SUM(C308:C320)</f>
        <v>125894379</v>
      </c>
      <c r="D321" s="100">
        <f>C321/B321</f>
        <v>6994132.166666667</v>
      </c>
      <c r="E321" s="88">
        <f>(($C308*E308)+($C309*E309)+($C310*E310)+($C311*E311)+($C312*E312)+($C313*E313)+($C314*E314)+($C315*E315)+($C316*E316)+($C317*E317)+($C318*E318)+($C319*E319))/$C321</f>
        <v>225.59938798379554</v>
      </c>
      <c r="F321" s="89">
        <f>(($C308*F308)+($C309*F309)+($C310*F310)+($C311*F311)+($C312*F312)+($C313*F313)+($C314*F314)+($C315*F315)+($C316*F316)+($C317*F317)+($C318*F318)+($C319*F319))/$C321</f>
        <v>5.968935584457502</v>
      </c>
    </row>
    <row r="322" spans="1:6" ht="12.75">
      <c r="A322" s="7"/>
      <c r="B322" s="33"/>
      <c r="C322" s="33"/>
      <c r="D322" s="96"/>
      <c r="E322" s="35"/>
      <c r="F322" s="35"/>
    </row>
    <row r="323" spans="1:6" ht="12.75">
      <c r="A323" s="9" t="s">
        <v>19</v>
      </c>
      <c r="B323" s="18"/>
      <c r="C323" s="23"/>
      <c r="D323" s="97"/>
      <c r="E323" s="58"/>
      <c r="F323" s="14"/>
    </row>
    <row r="324" spans="1:6" ht="12.75">
      <c r="A324" s="7" t="s">
        <v>20</v>
      </c>
      <c r="B324" s="108">
        <v>0</v>
      </c>
      <c r="C324" s="108">
        <v>0</v>
      </c>
      <c r="D324" s="108">
        <v>0</v>
      </c>
      <c r="E324" s="109">
        <v>0</v>
      </c>
      <c r="F324" s="110">
        <v>0</v>
      </c>
    </row>
    <row r="325" spans="1:6" ht="12.75">
      <c r="A325" s="7" t="s">
        <v>21</v>
      </c>
      <c r="B325" s="108">
        <v>0</v>
      </c>
      <c r="C325" s="108">
        <v>0</v>
      </c>
      <c r="D325" s="108">
        <v>0</v>
      </c>
      <c r="E325" s="109">
        <v>0</v>
      </c>
      <c r="F325" s="110">
        <v>0</v>
      </c>
    </row>
    <row r="326" spans="1:6" ht="12.75">
      <c r="A326" s="7" t="s">
        <v>22</v>
      </c>
      <c r="B326" s="108">
        <v>0</v>
      </c>
      <c r="C326" s="108">
        <v>0</v>
      </c>
      <c r="D326" s="108">
        <v>0</v>
      </c>
      <c r="E326" s="109">
        <v>0</v>
      </c>
      <c r="F326" s="110">
        <v>0</v>
      </c>
    </row>
    <row r="327" spans="1:6" ht="12.75">
      <c r="A327" s="7" t="s">
        <v>23</v>
      </c>
      <c r="B327" s="108">
        <v>0</v>
      </c>
      <c r="C327" s="108">
        <v>0</v>
      </c>
      <c r="D327" s="108">
        <v>0</v>
      </c>
      <c r="E327" s="109">
        <v>0</v>
      </c>
      <c r="F327" s="110">
        <v>0</v>
      </c>
    </row>
    <row r="328" spans="1:6" ht="12.75">
      <c r="A328" s="7" t="s">
        <v>24</v>
      </c>
      <c r="B328" s="108">
        <v>0</v>
      </c>
      <c r="C328" s="108">
        <v>0</v>
      </c>
      <c r="D328" s="108">
        <v>0</v>
      </c>
      <c r="E328" s="109">
        <v>0</v>
      </c>
      <c r="F328" s="110">
        <v>0</v>
      </c>
    </row>
    <row r="329" spans="1:6" ht="12.75">
      <c r="A329" s="7" t="s">
        <v>25</v>
      </c>
      <c r="B329" s="108">
        <v>0</v>
      </c>
      <c r="C329" s="108">
        <v>0</v>
      </c>
      <c r="D329" s="108">
        <v>0</v>
      </c>
      <c r="E329" s="109">
        <v>0</v>
      </c>
      <c r="F329" s="110">
        <v>0</v>
      </c>
    </row>
    <row r="330" spans="1:6" ht="12.75">
      <c r="A330" s="7" t="s">
        <v>26</v>
      </c>
      <c r="B330" s="80">
        <v>10</v>
      </c>
      <c r="C330" s="80">
        <v>27832187</v>
      </c>
      <c r="D330" s="99">
        <f aca="true" t="shared" si="15" ref="D330:D335">C330/B330</f>
        <v>2783218.7</v>
      </c>
      <c r="E330" s="82">
        <v>237</v>
      </c>
      <c r="F330" s="85">
        <v>7.56</v>
      </c>
    </row>
    <row r="331" spans="1:6" ht="12.75">
      <c r="A331" s="7" t="s">
        <v>27</v>
      </c>
      <c r="B331" s="80">
        <v>42</v>
      </c>
      <c r="C331" s="80">
        <v>90416453</v>
      </c>
      <c r="D331" s="99">
        <f t="shared" si="15"/>
        <v>2152772.6904761903</v>
      </c>
      <c r="E331" s="82">
        <v>236</v>
      </c>
      <c r="F331" s="171">
        <v>7.151113742581483</v>
      </c>
    </row>
    <row r="332" spans="1:6" ht="12.75">
      <c r="A332" s="7" t="s">
        <v>28</v>
      </c>
      <c r="B332" s="139">
        <v>43</v>
      </c>
      <c r="C332" s="140">
        <v>117844828</v>
      </c>
      <c r="D332" s="99">
        <f t="shared" si="15"/>
        <v>2740577.395348837</v>
      </c>
      <c r="E332" s="141">
        <v>238</v>
      </c>
      <c r="F332" s="130">
        <v>6.77</v>
      </c>
    </row>
    <row r="333" spans="1:6" ht="12.75">
      <c r="A333" s="7" t="s">
        <v>29</v>
      </c>
      <c r="B333" s="80">
        <v>58</v>
      </c>
      <c r="C333" s="80">
        <v>182769957</v>
      </c>
      <c r="D333" s="99">
        <f t="shared" si="15"/>
        <v>3151206.1551724137</v>
      </c>
      <c r="E333" s="82">
        <v>238</v>
      </c>
      <c r="F333" s="171">
        <v>6.42</v>
      </c>
    </row>
    <row r="334" spans="1:6" ht="12.75">
      <c r="A334" s="7" t="s">
        <v>30</v>
      </c>
      <c r="B334" s="128">
        <v>59</v>
      </c>
      <c r="C334" s="140">
        <v>159563560</v>
      </c>
      <c r="D334" s="99">
        <f t="shared" si="15"/>
        <v>2704467.118644068</v>
      </c>
      <c r="E334" s="141">
        <v>239</v>
      </c>
      <c r="F334" s="130">
        <v>6.67</v>
      </c>
    </row>
    <row r="335" spans="1:6" ht="12.75">
      <c r="A335" s="7" t="s">
        <v>31</v>
      </c>
      <c r="B335" s="128">
        <v>107</v>
      </c>
      <c r="C335" s="140">
        <v>329954901</v>
      </c>
      <c r="D335" s="99">
        <f t="shared" si="15"/>
        <v>3083690.663551402</v>
      </c>
      <c r="E335" s="141">
        <v>237</v>
      </c>
      <c r="F335" s="198">
        <v>6.67</v>
      </c>
    </row>
    <row r="336" spans="1:6" ht="12.75">
      <c r="A336" s="7"/>
      <c r="B336" s="80"/>
      <c r="C336" s="80"/>
      <c r="D336" s="99"/>
      <c r="E336" s="82"/>
      <c r="F336" s="85"/>
    </row>
    <row r="337" spans="1:6" ht="12.75">
      <c r="A337" s="29" t="s">
        <v>0</v>
      </c>
      <c r="B337" s="86">
        <f>SUM(B324:B336)</f>
        <v>319</v>
      </c>
      <c r="C337" s="86">
        <f>SUM(C324:C336)</f>
        <v>908381886</v>
      </c>
      <c r="D337" s="100">
        <f>C337/B337</f>
        <v>2847592.119122257</v>
      </c>
      <c r="E337" s="88">
        <f>(($C324*E324)+($C325*E325)+($C326*E326)+($C327*E327)+($C328*E328)+($C329*E329)+($C330*E330)+($C331*E331)+($C332*E332)+($C333*E333)+($C334*E334)+($C335*E335))/$C337</f>
        <v>237.58271246945583</v>
      </c>
      <c r="F337" s="89">
        <f>(($C324*F324)+($C325*F325)+($C326*F326)+($C327*F327)+($C328*F328)+($C329*F329)+($C330*F330)+($C331*F331)+($C332*F332)+($C333*F333)+($C334*F334)+($C335*F335))/$C337</f>
        <v>6.707829065730372</v>
      </c>
    </row>
    <row r="338" spans="1:6" ht="12.75">
      <c r="A338" s="7"/>
      <c r="B338" s="33"/>
      <c r="C338" s="33"/>
      <c r="D338" s="96"/>
      <c r="E338" s="35"/>
      <c r="F338" s="35"/>
    </row>
    <row r="339" spans="1:6" ht="12.75">
      <c r="A339" s="9" t="s">
        <v>55</v>
      </c>
      <c r="B339" s="18"/>
      <c r="C339" s="23"/>
      <c r="D339" s="97"/>
      <c r="E339" s="58"/>
      <c r="F339" s="14"/>
    </row>
    <row r="340" spans="1:6" ht="12.75">
      <c r="A340" s="7" t="s">
        <v>20</v>
      </c>
      <c r="B340" s="108">
        <v>0</v>
      </c>
      <c r="C340" s="108">
        <v>0</v>
      </c>
      <c r="D340" s="108">
        <v>0</v>
      </c>
      <c r="E340" s="109">
        <v>0</v>
      </c>
      <c r="F340" s="110">
        <v>0</v>
      </c>
    </row>
    <row r="341" spans="1:6" ht="12.75">
      <c r="A341" s="7" t="s">
        <v>21</v>
      </c>
      <c r="B341" s="108">
        <v>0</v>
      </c>
      <c r="C341" s="108">
        <v>0</v>
      </c>
      <c r="D341" s="108">
        <v>0</v>
      </c>
      <c r="E341" s="109">
        <v>0</v>
      </c>
      <c r="F341" s="110">
        <v>0</v>
      </c>
    </row>
    <row r="342" spans="1:6" ht="12.75">
      <c r="A342" s="7" t="s">
        <v>22</v>
      </c>
      <c r="B342" s="108">
        <v>0</v>
      </c>
      <c r="C342" s="108">
        <v>0</v>
      </c>
      <c r="D342" s="108">
        <v>0</v>
      </c>
      <c r="E342" s="109">
        <v>0</v>
      </c>
      <c r="F342" s="110">
        <v>0</v>
      </c>
    </row>
    <row r="343" spans="1:6" ht="12.75">
      <c r="A343" s="7" t="s">
        <v>23</v>
      </c>
      <c r="B343" s="108">
        <v>0</v>
      </c>
      <c r="C343" s="108">
        <v>0</v>
      </c>
      <c r="D343" s="108">
        <v>0</v>
      </c>
      <c r="E343" s="109">
        <v>0</v>
      </c>
      <c r="F343" s="110">
        <v>0</v>
      </c>
    </row>
    <row r="344" spans="1:6" ht="12.75">
      <c r="A344" s="7" t="s">
        <v>24</v>
      </c>
      <c r="B344" s="108">
        <v>0</v>
      </c>
      <c r="C344" s="108">
        <v>0</v>
      </c>
      <c r="D344" s="108">
        <v>0</v>
      </c>
      <c r="E344" s="109">
        <v>0</v>
      </c>
      <c r="F344" s="110">
        <v>0</v>
      </c>
    </row>
    <row r="345" spans="1:6" ht="12.75">
      <c r="A345" s="7" t="s">
        <v>25</v>
      </c>
      <c r="B345" s="108">
        <v>0</v>
      </c>
      <c r="C345" s="108">
        <v>0</v>
      </c>
      <c r="D345" s="108">
        <v>0</v>
      </c>
      <c r="E345" s="109">
        <v>0</v>
      </c>
      <c r="F345" s="110">
        <v>0</v>
      </c>
    </row>
    <row r="346" spans="1:6" ht="12.75">
      <c r="A346" s="7" t="s">
        <v>26</v>
      </c>
      <c r="B346" s="80">
        <v>4</v>
      </c>
      <c r="C346" s="80">
        <v>15389474</v>
      </c>
      <c r="D346" s="99">
        <f>C346/B346</f>
        <v>3847368.5</v>
      </c>
      <c r="E346" s="82">
        <v>50</v>
      </c>
      <c r="F346" s="85">
        <v>5.64</v>
      </c>
    </row>
    <row r="347" spans="1:6" ht="12.75">
      <c r="A347" s="7" t="s">
        <v>27</v>
      </c>
      <c r="B347" s="80">
        <v>4</v>
      </c>
      <c r="C347" s="80">
        <v>9945646</v>
      </c>
      <c r="D347" s="99">
        <f>C347/B347</f>
        <v>2486411.5</v>
      </c>
      <c r="E347" s="82">
        <v>60</v>
      </c>
      <c r="F347" s="171">
        <v>5.697662333484654</v>
      </c>
    </row>
    <row r="348" spans="1:6" ht="12.75">
      <c r="A348" s="7" t="s">
        <v>28</v>
      </c>
      <c r="B348" s="139">
        <v>2</v>
      </c>
      <c r="C348" s="140">
        <v>5330852</v>
      </c>
      <c r="D348" s="99">
        <f>C348/B348</f>
        <v>2665426</v>
      </c>
      <c r="E348" s="183">
        <v>60</v>
      </c>
      <c r="F348" s="184">
        <v>5.74</v>
      </c>
    </row>
    <row r="349" spans="1:6" ht="12.75">
      <c r="A349" s="7" t="s">
        <v>29</v>
      </c>
      <c r="B349" s="147" t="s">
        <v>67</v>
      </c>
      <c r="C349" s="147" t="s">
        <v>67</v>
      </c>
      <c r="D349" s="81" t="s">
        <v>67</v>
      </c>
      <c r="E349" s="82" t="s">
        <v>67</v>
      </c>
      <c r="F349" s="171" t="s">
        <v>67</v>
      </c>
    </row>
    <row r="350" spans="1:6" ht="12.75">
      <c r="A350" s="7" t="s">
        <v>30</v>
      </c>
      <c r="B350" s="147" t="s">
        <v>67</v>
      </c>
      <c r="C350" s="147" t="s">
        <v>67</v>
      </c>
      <c r="D350" s="81" t="s">
        <v>67</v>
      </c>
      <c r="E350" s="82" t="s">
        <v>67</v>
      </c>
      <c r="F350" s="83" t="s">
        <v>67</v>
      </c>
    </row>
    <row r="351" spans="1:6" ht="12.75">
      <c r="A351" s="7" t="s">
        <v>31</v>
      </c>
      <c r="B351" s="147" t="s">
        <v>67</v>
      </c>
      <c r="C351" s="147" t="s">
        <v>67</v>
      </c>
      <c r="D351" s="81" t="s">
        <v>67</v>
      </c>
      <c r="E351" s="82" t="s">
        <v>67</v>
      </c>
      <c r="F351" s="83" t="s">
        <v>67</v>
      </c>
    </row>
    <row r="352" spans="1:6" ht="12.75">
      <c r="A352" s="7"/>
      <c r="B352" s="80"/>
      <c r="C352" s="80"/>
      <c r="D352" s="99"/>
      <c r="E352" s="82"/>
      <c r="F352" s="85"/>
    </row>
    <row r="353" spans="1:6" ht="12.75">
      <c r="A353" s="29" t="s">
        <v>0</v>
      </c>
      <c r="B353" s="86">
        <f>SUM(B340:B352)</f>
        <v>10</v>
      </c>
      <c r="C353" s="86">
        <f>SUM(C340:C352)</f>
        <v>30665972</v>
      </c>
      <c r="D353" s="100">
        <f>C353/B353</f>
        <v>3066597.2</v>
      </c>
      <c r="E353" s="88">
        <f>(($C340*E340)+($C341*E341)+($C342*E342)+($C343*E343)+($C344*E344)+($C345*E345)+($C346*E346)+($C347*E347)+($C348*E348))/$C353</f>
        <v>54.9815795827375</v>
      </c>
      <c r="F353" s="89">
        <f>(($C340*F340)+($C341*F341)+($C342*F342)+($C343*F343)+($C344*F344)+($C345*F345)+($C346*F346)+($C347*F347)+($C348*F348))/$C353</f>
        <v>5.67608476380179</v>
      </c>
    </row>
    <row r="354" spans="1:6" ht="12.75">
      <c r="A354" s="132"/>
      <c r="B354" s="52"/>
      <c r="C354" s="52"/>
      <c r="D354" s="97"/>
      <c r="E354" s="25"/>
      <c r="F354" s="133"/>
    </row>
    <row r="355" spans="1:6" ht="12.75">
      <c r="A355" s="40"/>
      <c r="B355" s="42"/>
      <c r="C355" s="42"/>
      <c r="D355" s="104"/>
      <c r="E355" s="63"/>
      <c r="F355" s="111"/>
    </row>
    <row r="356" spans="1:6" ht="12.75">
      <c r="A356" s="93" t="s">
        <v>0</v>
      </c>
      <c r="B356" s="72">
        <f>B305+B289+B321+B337+B353</f>
        <v>668</v>
      </c>
      <c r="C356" s="72">
        <f>C305+C289+C321+C337+C353</f>
        <v>3084050743</v>
      </c>
      <c r="D356" s="105">
        <f>C356/B356</f>
        <v>4616842.429640719</v>
      </c>
      <c r="E356" s="74">
        <f>(($C289*E289)+($C305*E305)+(C321*E321)+(C337*E337)+(C353*E353))/$C356</f>
        <v>255.65480782493077</v>
      </c>
      <c r="F356" s="75">
        <f>(($C289*F289)+($C305*F305)+(C321*F321)+(C337*F337)+(C353*F353))/$C356</f>
        <v>6.391891426008364</v>
      </c>
    </row>
    <row r="357" spans="1:6" ht="12.75">
      <c r="A357" s="41"/>
      <c r="B357" s="43"/>
      <c r="C357" s="43"/>
      <c r="D357" s="106"/>
      <c r="E357" s="65"/>
      <c r="F357" s="112"/>
    </row>
    <row r="358" spans="1:6" ht="12.75">
      <c r="A358" s="10"/>
      <c r="B358" s="2"/>
      <c r="C358" s="3"/>
      <c r="D358" s="4"/>
      <c r="E358" s="56"/>
      <c r="F358" s="57"/>
    </row>
    <row r="359" spans="1:6" ht="12.75">
      <c r="A359" s="131" t="s">
        <v>63</v>
      </c>
      <c r="B359" s="2"/>
      <c r="C359" s="3"/>
      <c r="D359" s="4"/>
      <c r="E359" s="56"/>
      <c r="F359" s="57"/>
    </row>
    <row r="360" spans="1:11" s="156" customFormat="1" ht="12.75">
      <c r="A360" s="131" t="s">
        <v>70</v>
      </c>
      <c r="B360" s="150"/>
      <c r="C360" s="151"/>
      <c r="D360" s="152"/>
      <c r="E360" s="153"/>
      <c r="F360" s="154"/>
      <c r="G360" s="155"/>
      <c r="H360" s="155"/>
      <c r="I360" s="155"/>
      <c r="J360" s="155"/>
      <c r="K360" s="155"/>
    </row>
    <row r="361" spans="1:6" ht="12.75">
      <c r="A361" s="1"/>
      <c r="B361" s="2"/>
      <c r="C361" s="3"/>
      <c r="D361" s="4"/>
      <c r="E361" s="56"/>
      <c r="F361" s="57"/>
    </row>
    <row r="362" spans="1:6" ht="12.75">
      <c r="A362" s="1"/>
      <c r="B362" s="2"/>
      <c r="C362" s="3"/>
      <c r="D362" s="4"/>
      <c r="E362" s="56"/>
      <c r="F362" s="57"/>
    </row>
    <row r="363" spans="1:6" ht="12.75">
      <c r="A363" s="1"/>
      <c r="B363" s="2"/>
      <c r="C363" s="3"/>
      <c r="D363" s="4"/>
      <c r="E363" s="56"/>
      <c r="F363" s="57"/>
    </row>
    <row r="364" spans="1:6" ht="12.75">
      <c r="A364" s="1"/>
      <c r="B364" s="2"/>
      <c r="C364" s="3"/>
      <c r="D364" s="4"/>
      <c r="E364" s="56"/>
      <c r="F364" s="57"/>
    </row>
    <row r="365" spans="1:6" ht="12.75">
      <c r="A365" s="1"/>
      <c r="B365" s="2"/>
      <c r="C365" s="3"/>
      <c r="D365" s="4"/>
      <c r="E365" s="56"/>
      <c r="F365" s="57"/>
    </row>
    <row r="366" spans="1:6" ht="12.75">
      <c r="A366" s="1"/>
      <c r="B366" s="2"/>
      <c r="C366" s="3"/>
      <c r="D366" s="4"/>
      <c r="E366" s="56"/>
      <c r="F366" s="57"/>
    </row>
    <row r="367" spans="1:6" ht="12.75">
      <c r="A367" s="1"/>
      <c r="B367" s="2"/>
      <c r="C367" s="3"/>
      <c r="D367" s="4"/>
      <c r="E367" s="56"/>
      <c r="F367" s="57"/>
    </row>
    <row r="368" spans="1:6" ht="12.75">
      <c r="A368" s="1"/>
      <c r="B368" s="2"/>
      <c r="C368" s="3"/>
      <c r="D368" s="4"/>
      <c r="E368" s="56"/>
      <c r="F368" s="57"/>
    </row>
    <row r="369" spans="1:6" ht="12.75">
      <c r="A369" s="1"/>
      <c r="B369" s="2"/>
      <c r="C369" s="3"/>
      <c r="D369" s="4"/>
      <c r="E369" s="56"/>
      <c r="F369" s="57"/>
    </row>
    <row r="370" spans="1:6" ht="12.75">
      <c r="A370" s="1"/>
      <c r="B370" s="2"/>
      <c r="C370" s="3"/>
      <c r="D370" s="4"/>
      <c r="E370" s="56"/>
      <c r="F370" s="57"/>
    </row>
    <row r="371" spans="1:6" ht="12.75">
      <c r="A371" s="1"/>
      <c r="B371" s="2"/>
      <c r="C371" s="3"/>
      <c r="D371" s="4"/>
      <c r="E371" s="56"/>
      <c r="F371" s="57"/>
    </row>
    <row r="372" spans="1:6" ht="12.75">
      <c r="A372" s="1"/>
      <c r="B372" s="2"/>
      <c r="C372" s="3"/>
      <c r="D372" s="4"/>
      <c r="E372" s="56"/>
      <c r="F372" s="57"/>
    </row>
    <row r="373" spans="1:6" ht="12.75">
      <c r="A373" s="1"/>
      <c r="B373" s="2"/>
      <c r="C373" s="3"/>
      <c r="D373" s="4"/>
      <c r="E373" s="56"/>
      <c r="F373" s="57"/>
    </row>
    <row r="374" spans="1:6" ht="12.75">
      <c r="A374" s="107"/>
      <c r="B374" s="107"/>
      <c r="C374" s="107"/>
      <c r="D374" s="107"/>
      <c r="E374" s="107"/>
      <c r="F374" s="107"/>
    </row>
    <row r="375" spans="1:6" ht="12.75">
      <c r="A375" s="107"/>
      <c r="B375" s="107"/>
      <c r="C375" s="107"/>
      <c r="D375" s="107"/>
      <c r="E375" s="107"/>
      <c r="F375" s="107"/>
    </row>
    <row r="376" spans="1:6" ht="12.75">
      <c r="A376" s="107"/>
      <c r="B376" s="107"/>
      <c r="C376" s="107"/>
      <c r="D376" s="107"/>
      <c r="E376" s="107"/>
      <c r="F376" s="107"/>
    </row>
    <row r="377" spans="1:6" ht="12.75">
      <c r="A377" s="107"/>
      <c r="B377" s="107"/>
      <c r="C377" s="107"/>
      <c r="D377" s="107"/>
      <c r="E377" s="107"/>
      <c r="F377" s="107"/>
    </row>
    <row r="378" spans="1:6" ht="12.75">
      <c r="A378" s="107"/>
      <c r="B378" s="107"/>
      <c r="C378" s="107"/>
      <c r="D378" s="107"/>
      <c r="E378" s="107"/>
      <c r="F378" s="107"/>
    </row>
    <row r="379" spans="1:6" ht="12.75">
      <c r="A379" s="107"/>
      <c r="B379" s="107"/>
      <c r="C379" s="107"/>
      <c r="D379" s="107"/>
      <c r="E379" s="107"/>
      <c r="F379" s="107"/>
    </row>
    <row r="380" spans="1:6" ht="12.75">
      <c r="A380" s="107"/>
      <c r="B380" s="107"/>
      <c r="C380" s="107"/>
      <c r="D380" s="107"/>
      <c r="E380" s="107"/>
      <c r="F380" s="107"/>
    </row>
    <row r="381" spans="1:6" ht="12.75">
      <c r="A381" s="107"/>
      <c r="B381" s="107"/>
      <c r="C381" s="107"/>
      <c r="D381" s="107"/>
      <c r="E381" s="107"/>
      <c r="F381" s="107"/>
    </row>
    <row r="382" spans="1:6" ht="12.75">
      <c r="A382" s="107"/>
      <c r="B382" s="107"/>
      <c r="C382" s="107"/>
      <c r="D382" s="107"/>
      <c r="E382" s="107"/>
      <c r="F382" s="107"/>
    </row>
    <row r="383" spans="1:6" ht="12.75">
      <c r="A383" s="107"/>
      <c r="B383" s="107"/>
      <c r="C383" s="107"/>
      <c r="D383" s="107"/>
      <c r="E383" s="107"/>
      <c r="F383" s="107"/>
    </row>
    <row r="384" spans="1:6" ht="12.75">
      <c r="A384" s="107"/>
      <c r="B384" s="107"/>
      <c r="C384" s="107"/>
      <c r="D384" s="107"/>
      <c r="E384" s="107"/>
      <c r="F384" s="107"/>
    </row>
    <row r="385" spans="1:6" ht="12.75">
      <c r="A385" s="107"/>
      <c r="B385" s="107"/>
      <c r="C385" s="107"/>
      <c r="D385" s="107"/>
      <c r="E385" s="107"/>
      <c r="F385" s="107"/>
    </row>
    <row r="386" spans="1:6" ht="12.75">
      <c r="A386" s="107"/>
      <c r="B386" s="107"/>
      <c r="C386" s="107"/>
      <c r="D386" s="107"/>
      <c r="E386" s="107"/>
      <c r="F386" s="107"/>
    </row>
    <row r="387" spans="1:6" ht="12.75">
      <c r="A387" s="107"/>
      <c r="B387" s="107"/>
      <c r="C387" s="107"/>
      <c r="D387" s="107"/>
      <c r="E387" s="107"/>
      <c r="F387" s="107"/>
    </row>
    <row r="388" spans="1:6" ht="12.75">
      <c r="A388" s="107"/>
      <c r="B388" s="107"/>
      <c r="C388" s="107"/>
      <c r="D388" s="107"/>
      <c r="E388" s="107"/>
      <c r="F388" s="107"/>
    </row>
    <row r="389" spans="1:6" ht="12.75">
      <c r="A389" s="107"/>
      <c r="B389" s="107"/>
      <c r="C389" s="107"/>
      <c r="D389" s="107"/>
      <c r="E389" s="107"/>
      <c r="F389" s="107"/>
    </row>
    <row r="390" spans="1:6" ht="12.75">
      <c r="A390" s="107"/>
      <c r="B390" s="107"/>
      <c r="C390" s="107"/>
      <c r="D390" s="107"/>
      <c r="E390" s="107"/>
      <c r="F390" s="107"/>
    </row>
    <row r="391" spans="1:6" ht="12.75">
      <c r="A391" s="107"/>
      <c r="B391" s="107"/>
      <c r="C391" s="107"/>
      <c r="D391" s="107"/>
      <c r="E391" s="107"/>
      <c r="F391" s="107"/>
    </row>
    <row r="392" spans="1:6" ht="12.75">
      <c r="A392" s="107"/>
      <c r="B392" s="107"/>
      <c r="C392" s="107"/>
      <c r="D392" s="107"/>
      <c r="E392" s="107"/>
      <c r="F392" s="107"/>
    </row>
    <row r="393" spans="1:6" ht="12.75">
      <c r="A393" s="107"/>
      <c r="B393" s="107"/>
      <c r="C393" s="107"/>
      <c r="D393" s="107"/>
      <c r="E393" s="107"/>
      <c r="F393" s="107"/>
    </row>
    <row r="394" spans="1:6" ht="12.75">
      <c r="A394" s="107"/>
      <c r="B394" s="107"/>
      <c r="C394" s="107"/>
      <c r="D394" s="107"/>
      <c r="E394" s="107"/>
      <c r="F394" s="107"/>
    </row>
    <row r="395" spans="1:6" ht="12.75">
      <c r="A395" s="107"/>
      <c r="B395" s="107"/>
      <c r="C395" s="107"/>
      <c r="D395" s="107"/>
      <c r="E395" s="107"/>
      <c r="F395" s="107"/>
    </row>
    <row r="396" spans="1:6" ht="12.75">
      <c r="A396" s="107"/>
      <c r="B396" s="107"/>
      <c r="C396" s="107"/>
      <c r="D396" s="107"/>
      <c r="E396" s="107"/>
      <c r="F396" s="107"/>
    </row>
    <row r="397" spans="1:6" ht="12.75">
      <c r="A397" s="107"/>
      <c r="B397" s="107"/>
      <c r="C397" s="107"/>
      <c r="D397" s="107"/>
      <c r="E397" s="107"/>
      <c r="F397" s="107"/>
    </row>
    <row r="398" spans="1:6" ht="12.75">
      <c r="A398" s="107"/>
      <c r="B398" s="107"/>
      <c r="C398" s="107"/>
      <c r="D398" s="107"/>
      <c r="E398" s="107"/>
      <c r="F398" s="107"/>
    </row>
    <row r="399" spans="1:6" ht="12.75">
      <c r="A399" s="107"/>
      <c r="B399" s="107"/>
      <c r="C399" s="107"/>
      <c r="D399" s="107"/>
      <c r="E399" s="107"/>
      <c r="F399" s="107"/>
    </row>
    <row r="400" spans="1:6" ht="12.75">
      <c r="A400" s="107"/>
      <c r="B400" s="107"/>
      <c r="C400" s="107"/>
      <c r="D400" s="107"/>
      <c r="E400" s="107"/>
      <c r="F400" s="107"/>
    </row>
    <row r="401" spans="1:6" ht="12.75">
      <c r="A401" s="107"/>
      <c r="B401" s="107"/>
      <c r="C401" s="107"/>
      <c r="D401" s="107"/>
      <c r="E401" s="107"/>
      <c r="F401" s="107"/>
    </row>
    <row r="402" spans="1:6" ht="12.75">
      <c r="A402" s="107"/>
      <c r="B402" s="107"/>
      <c r="C402" s="107"/>
      <c r="D402" s="107"/>
      <c r="E402" s="107"/>
      <c r="F402" s="107"/>
    </row>
    <row r="403" spans="1:6" ht="12.75">
      <c r="A403" s="107"/>
      <c r="B403" s="107"/>
      <c r="C403" s="107"/>
      <c r="D403" s="107"/>
      <c r="E403" s="107"/>
      <c r="F403" s="107"/>
    </row>
    <row r="404" spans="1:6" ht="12.75">
      <c r="A404" s="107"/>
      <c r="B404" s="107"/>
      <c r="C404" s="107"/>
      <c r="D404" s="107"/>
      <c r="E404" s="107"/>
      <c r="F404" s="107"/>
    </row>
    <row r="405" spans="1:6" ht="12.75">
      <c r="A405" s="107"/>
      <c r="B405" s="107"/>
      <c r="C405" s="107"/>
      <c r="D405" s="107"/>
      <c r="E405" s="107"/>
      <c r="F405" s="107"/>
    </row>
    <row r="406" spans="1:6" ht="12.75">
      <c r="A406" s="107"/>
      <c r="B406" s="107"/>
      <c r="C406" s="107"/>
      <c r="D406" s="107"/>
      <c r="E406" s="107"/>
      <c r="F406" s="107"/>
    </row>
    <row r="407" spans="1:6" ht="12.75">
      <c r="A407" s="107"/>
      <c r="B407" s="107"/>
      <c r="C407" s="107"/>
      <c r="D407" s="107"/>
      <c r="E407" s="107"/>
      <c r="F407" s="107"/>
    </row>
    <row r="408" spans="1:6" ht="12.75">
      <c r="A408" s="107"/>
      <c r="B408" s="107"/>
      <c r="C408" s="107"/>
      <c r="D408" s="107"/>
      <c r="E408" s="107"/>
      <c r="F408" s="107"/>
    </row>
    <row r="409" spans="1:6" ht="12.75">
      <c r="A409" s="107"/>
      <c r="B409" s="107"/>
      <c r="C409" s="107"/>
      <c r="D409" s="107"/>
      <c r="E409" s="107"/>
      <c r="F409" s="107"/>
    </row>
    <row r="410" spans="1:6" ht="12.75">
      <c r="A410" s="107"/>
      <c r="B410" s="107"/>
      <c r="C410" s="107"/>
      <c r="D410" s="107"/>
      <c r="E410" s="107"/>
      <c r="F410" s="107"/>
    </row>
  </sheetData>
  <sheetProtection/>
  <printOptions/>
  <pageMargins left="0.2" right="0.29" top="0.25" bottom="0.23" header="0" footer="0"/>
  <pageSetup horizontalDpi="300" verticalDpi="300" orientation="portrait" paperSize="9" r:id="rId1"/>
  <ignoredErrors>
    <ignoredError sqref="B8:F10 B11:C378" numberStoredAsText="1"/>
    <ignoredError sqref="D11:F378" numberStoredAsText="1" unlockedFormula="1"/>
    <ignoredError sqref="D379:G380 G11:G378" unlockedFormula="1"/>
  </ignoredErrors>
</worksheet>
</file>

<file path=xl/worksheets/sheet8.xml><?xml version="1.0" encoding="utf-8"?>
<worksheet xmlns="http://schemas.openxmlformats.org/spreadsheetml/2006/main" xmlns:r="http://schemas.openxmlformats.org/officeDocument/2006/relationships">
  <sheetPr>
    <pageSetUpPr fitToPage="1"/>
  </sheetPr>
  <dimension ref="A1:F282"/>
  <sheetViews>
    <sheetView zoomScalePageLayoutView="0" workbookViewId="0" topLeftCell="A1">
      <selection activeCell="A4" sqref="A4"/>
    </sheetView>
  </sheetViews>
  <sheetFormatPr defaultColWidth="11.421875" defaultRowHeight="12.75"/>
  <cols>
    <col min="1" max="1" width="19.7109375" style="0" customWidth="1"/>
    <col min="2" max="3" width="13.28125" style="0" customWidth="1"/>
    <col min="4" max="5" width="13.7109375" style="0" customWidth="1"/>
    <col min="6" max="6" width="13.28125" style="0" customWidth="1"/>
    <col min="7" max="11" width="11.421875" style="107" customWidth="1"/>
  </cols>
  <sheetData>
    <row r="1" spans="1:6" s="5" customFormat="1" ht="11.25">
      <c r="A1" s="1"/>
      <c r="B1" s="2"/>
      <c r="C1" s="3"/>
      <c r="D1" s="4"/>
      <c r="E1" s="56"/>
      <c r="F1" s="57"/>
    </row>
    <row r="2" spans="1:6" s="5" customFormat="1" ht="12.75">
      <c r="A2" s="11" t="s">
        <v>45</v>
      </c>
      <c r="B2" s="2"/>
      <c r="C2" s="3"/>
      <c r="D2" s="4"/>
      <c r="E2" s="56"/>
      <c r="F2" s="57"/>
    </row>
    <row r="3" spans="1:6" s="5" customFormat="1" ht="11.25">
      <c r="A3" s="1" t="s">
        <v>94</v>
      </c>
      <c r="B3" s="2"/>
      <c r="C3" s="3"/>
      <c r="D3" s="4"/>
      <c r="E3" s="56"/>
      <c r="F3" s="57"/>
    </row>
    <row r="4" spans="1:6" s="5" customFormat="1" ht="11.25">
      <c r="A4" s="1"/>
      <c r="B4" s="2"/>
      <c r="C4" s="3"/>
      <c r="D4" s="4"/>
      <c r="E4" s="56"/>
      <c r="F4" s="57"/>
    </row>
    <row r="5" spans="1:6" s="5" customFormat="1" ht="11.25">
      <c r="A5" s="1" t="s">
        <v>57</v>
      </c>
      <c r="B5" s="2"/>
      <c r="C5" s="3"/>
      <c r="D5" s="4"/>
      <c r="E5" s="56"/>
      <c r="F5" s="57"/>
    </row>
    <row r="6" spans="1:6" s="5" customFormat="1" ht="11.25">
      <c r="A6" s="113" t="s">
        <v>7</v>
      </c>
      <c r="B6" s="114" t="s">
        <v>51</v>
      </c>
      <c r="C6" s="115" t="s">
        <v>3</v>
      </c>
      <c r="D6" s="63" t="s">
        <v>11</v>
      </c>
      <c r="E6" s="116" t="s">
        <v>13</v>
      </c>
      <c r="F6" s="64" t="s">
        <v>15</v>
      </c>
    </row>
    <row r="7" spans="1:6" s="5" customFormat="1" ht="11.25">
      <c r="A7" s="117"/>
      <c r="B7" s="118" t="s">
        <v>9</v>
      </c>
      <c r="C7" s="119" t="s">
        <v>50</v>
      </c>
      <c r="D7" s="120" t="s">
        <v>52</v>
      </c>
      <c r="E7" s="121" t="s">
        <v>52</v>
      </c>
      <c r="F7" s="122" t="s">
        <v>16</v>
      </c>
    </row>
    <row r="8" spans="1:6" s="5" customFormat="1" ht="11.25">
      <c r="A8" s="41"/>
      <c r="B8" s="123" t="s">
        <v>4</v>
      </c>
      <c r="C8" s="123" t="s">
        <v>5</v>
      </c>
      <c r="D8" s="124" t="s">
        <v>6</v>
      </c>
      <c r="E8" s="125" t="s">
        <v>17</v>
      </c>
      <c r="F8" s="125" t="s">
        <v>18</v>
      </c>
    </row>
    <row r="9" spans="1:6" s="5" customFormat="1" ht="11.25">
      <c r="A9" s="7"/>
      <c r="B9" s="33"/>
      <c r="C9" s="33"/>
      <c r="D9" s="96"/>
      <c r="E9" s="35"/>
      <c r="F9" s="35"/>
    </row>
    <row r="10" spans="1:6" s="5" customFormat="1" ht="11.25">
      <c r="A10" s="9" t="s">
        <v>19</v>
      </c>
      <c r="B10" s="18"/>
      <c r="C10" s="23"/>
      <c r="D10" s="97"/>
      <c r="E10" s="58"/>
      <c r="F10" s="14"/>
    </row>
    <row r="11" spans="1:6" s="5" customFormat="1" ht="11.25">
      <c r="A11" s="7" t="s">
        <v>20</v>
      </c>
      <c r="B11" s="76">
        <v>117</v>
      </c>
      <c r="C11" s="76">
        <v>75798689</v>
      </c>
      <c r="D11" s="98">
        <f aca="true" t="shared" si="0" ref="D11:D16">C11/B11</f>
        <v>647852.0427350427</v>
      </c>
      <c r="E11" s="78">
        <v>43</v>
      </c>
      <c r="F11" s="79">
        <v>1.9</v>
      </c>
    </row>
    <row r="12" spans="1:6" s="5" customFormat="1" ht="11.25">
      <c r="A12" s="7" t="s">
        <v>21</v>
      </c>
      <c r="B12" s="80">
        <v>162</v>
      </c>
      <c r="C12" s="80">
        <v>91783560</v>
      </c>
      <c r="D12" s="99">
        <f t="shared" si="0"/>
        <v>566565.1851851852</v>
      </c>
      <c r="E12" s="82">
        <v>45</v>
      </c>
      <c r="F12" s="83">
        <v>1.9</v>
      </c>
    </row>
    <row r="13" spans="1:6" s="5" customFormat="1" ht="11.25">
      <c r="A13" s="7" t="s">
        <v>22</v>
      </c>
      <c r="B13" s="76">
        <v>261</v>
      </c>
      <c r="C13" s="76">
        <v>171698054</v>
      </c>
      <c r="D13" s="98">
        <f t="shared" si="0"/>
        <v>657846.9501915709</v>
      </c>
      <c r="E13" s="84">
        <v>46</v>
      </c>
      <c r="F13" s="79">
        <v>1.9</v>
      </c>
    </row>
    <row r="14" spans="1:6" s="5" customFormat="1" ht="11.25">
      <c r="A14" s="7" t="s">
        <v>23</v>
      </c>
      <c r="B14" s="80">
        <v>109</v>
      </c>
      <c r="C14" s="80">
        <v>68943447</v>
      </c>
      <c r="D14" s="99">
        <f t="shared" si="0"/>
        <v>632508.6880733945</v>
      </c>
      <c r="E14" s="82">
        <v>46</v>
      </c>
      <c r="F14" s="83">
        <v>1.9</v>
      </c>
    </row>
    <row r="15" spans="1:6" s="5" customFormat="1" ht="11.25">
      <c r="A15" s="7" t="s">
        <v>24</v>
      </c>
      <c r="B15" s="80">
        <v>105</v>
      </c>
      <c r="C15" s="80">
        <v>72061815</v>
      </c>
      <c r="D15" s="99">
        <f t="shared" si="0"/>
        <v>686303</v>
      </c>
      <c r="E15" s="82">
        <v>46</v>
      </c>
      <c r="F15" s="83">
        <v>1.9</v>
      </c>
    </row>
    <row r="16" spans="1:6" s="5" customFormat="1" ht="11.25">
      <c r="A16" s="7" t="s">
        <v>25</v>
      </c>
      <c r="B16" s="80">
        <v>146</v>
      </c>
      <c r="C16" s="80">
        <v>99931659</v>
      </c>
      <c r="D16" s="99">
        <f t="shared" si="0"/>
        <v>684463.4178082192</v>
      </c>
      <c r="E16" s="82">
        <v>44</v>
      </c>
      <c r="F16" s="83">
        <v>1.9</v>
      </c>
    </row>
    <row r="17" spans="1:6" s="5" customFormat="1" ht="11.25">
      <c r="A17" s="7" t="s">
        <v>26</v>
      </c>
      <c r="B17" s="80">
        <v>91</v>
      </c>
      <c r="C17" s="80">
        <v>61385253</v>
      </c>
      <c r="D17" s="99">
        <f aca="true" t="shared" si="1" ref="D17:D22">C17/B17</f>
        <v>674563.2197802198</v>
      </c>
      <c r="E17" s="82">
        <v>43</v>
      </c>
      <c r="F17" s="83">
        <v>1.9</v>
      </c>
    </row>
    <row r="18" spans="1:6" s="5" customFormat="1" ht="11.25">
      <c r="A18" s="7" t="s">
        <v>27</v>
      </c>
      <c r="B18" s="80">
        <v>96</v>
      </c>
      <c r="C18" s="80">
        <v>55087006</v>
      </c>
      <c r="D18" s="99">
        <f t="shared" si="1"/>
        <v>573822.9791666666</v>
      </c>
      <c r="E18" s="82">
        <v>40</v>
      </c>
      <c r="F18" s="83">
        <v>1.9</v>
      </c>
    </row>
    <row r="19" spans="1:6" s="5" customFormat="1" ht="11.25">
      <c r="A19" s="7" t="s">
        <v>28</v>
      </c>
      <c r="B19" s="80">
        <v>86</v>
      </c>
      <c r="C19" s="80">
        <v>55461336</v>
      </c>
      <c r="D19" s="99">
        <f t="shared" si="1"/>
        <v>644899.2558139535</v>
      </c>
      <c r="E19" s="82">
        <v>46</v>
      </c>
      <c r="F19" s="83">
        <v>1.9</v>
      </c>
    </row>
    <row r="20" spans="1:6" s="5" customFormat="1" ht="11.25">
      <c r="A20" s="7" t="s">
        <v>29</v>
      </c>
      <c r="B20" s="80">
        <v>96</v>
      </c>
      <c r="C20" s="80">
        <v>67526877</v>
      </c>
      <c r="D20" s="99">
        <f t="shared" si="1"/>
        <v>703404.96875</v>
      </c>
      <c r="E20" s="82">
        <v>46</v>
      </c>
      <c r="F20" s="83">
        <v>1.9</v>
      </c>
    </row>
    <row r="21" spans="1:6" s="5" customFormat="1" ht="11.25">
      <c r="A21" s="7" t="s">
        <v>30</v>
      </c>
      <c r="B21" s="80">
        <v>82</v>
      </c>
      <c r="C21" s="80">
        <v>48147137</v>
      </c>
      <c r="D21" s="99">
        <f t="shared" si="1"/>
        <v>587160.2073170731</v>
      </c>
      <c r="E21" s="82">
        <v>43</v>
      </c>
      <c r="F21" s="83">
        <v>1.9</v>
      </c>
    </row>
    <row r="22" spans="1:6" s="5" customFormat="1" ht="11.25">
      <c r="A22" s="7" t="s">
        <v>31</v>
      </c>
      <c r="B22" s="80">
        <v>106</v>
      </c>
      <c r="C22" s="80">
        <v>60075985</v>
      </c>
      <c r="D22" s="99">
        <f t="shared" si="1"/>
        <v>566754.5754716981</v>
      </c>
      <c r="E22" s="82">
        <v>43</v>
      </c>
      <c r="F22" s="85">
        <v>1.9</v>
      </c>
    </row>
    <row r="23" spans="1:6" s="5" customFormat="1" ht="11.25">
      <c r="A23" s="7"/>
      <c r="B23" s="80"/>
      <c r="C23" s="80"/>
      <c r="D23" s="99"/>
      <c r="E23" s="82"/>
      <c r="F23" s="85"/>
    </row>
    <row r="24" spans="1:6" s="50" customFormat="1" ht="11.25">
      <c r="A24" s="29" t="s">
        <v>0</v>
      </c>
      <c r="B24" s="86">
        <f>SUM(B11:B23)</f>
        <v>1457</v>
      </c>
      <c r="C24" s="86">
        <f>SUM(C11:C23)</f>
        <v>927900818</v>
      </c>
      <c r="D24" s="100">
        <f>C24/B24</f>
        <v>636857.1159917639</v>
      </c>
      <c r="E24" s="88">
        <f>(($C11*E11)+($C12*E12)+($C13*E13)+($C14*E14)+($C15*E15)+($C16*E16)+($C17*E17)+($C18*E18)+($C19*E19)+($C20*E20)+($C21*E21)+($C22*E22))/$C24</f>
        <v>44.53606109656431</v>
      </c>
      <c r="F24" s="89">
        <f>(($C11*F11)+($C12*F12)+($C13*F13)+($C14*F14)+($C15*F15)+($C16*F16)+($C17*F17)+($C18*F18)+($C19*F19)+($C20*F20)+($C21*F21)+($C22*F22))/$C24</f>
        <v>1.9000000000000001</v>
      </c>
    </row>
    <row r="25" spans="1:6" s="5" customFormat="1" ht="11.25">
      <c r="A25" s="7"/>
      <c r="B25" s="33"/>
      <c r="C25" s="33"/>
      <c r="D25" s="96"/>
      <c r="E25" s="35"/>
      <c r="F25" s="35"/>
    </row>
    <row r="26" spans="1:6" s="5" customFormat="1" ht="11.25">
      <c r="A26" s="9" t="s">
        <v>53</v>
      </c>
      <c r="B26" s="18"/>
      <c r="C26" s="23"/>
      <c r="D26" s="97"/>
      <c r="E26" s="58"/>
      <c r="F26" s="14"/>
    </row>
    <row r="27" spans="1:6" s="5" customFormat="1" ht="11.25">
      <c r="A27" s="7" t="s">
        <v>20</v>
      </c>
      <c r="B27" s="108">
        <v>0</v>
      </c>
      <c r="C27" s="108">
        <v>0</v>
      </c>
      <c r="D27" s="108">
        <v>0</v>
      </c>
      <c r="E27" s="109">
        <v>0</v>
      </c>
      <c r="F27" s="110">
        <v>0</v>
      </c>
    </row>
    <row r="28" spans="1:6" s="5" customFormat="1" ht="11.25">
      <c r="A28" s="7" t="s">
        <v>21</v>
      </c>
      <c r="B28" s="108">
        <v>0</v>
      </c>
      <c r="C28" s="108">
        <v>0</v>
      </c>
      <c r="D28" s="108">
        <v>0</v>
      </c>
      <c r="E28" s="109">
        <v>0</v>
      </c>
      <c r="F28" s="110">
        <v>0</v>
      </c>
    </row>
    <row r="29" spans="1:6" s="5" customFormat="1" ht="11.25">
      <c r="A29" s="7" t="s">
        <v>22</v>
      </c>
      <c r="B29" s="108">
        <v>0</v>
      </c>
      <c r="C29" s="108">
        <v>0</v>
      </c>
      <c r="D29" s="108">
        <v>0</v>
      </c>
      <c r="E29" s="109">
        <v>0</v>
      </c>
      <c r="F29" s="110">
        <v>0</v>
      </c>
    </row>
    <row r="30" spans="1:6" s="5" customFormat="1" ht="11.25">
      <c r="A30" s="7" t="s">
        <v>23</v>
      </c>
      <c r="B30" s="108">
        <v>0</v>
      </c>
      <c r="C30" s="108">
        <v>0</v>
      </c>
      <c r="D30" s="108">
        <v>0</v>
      </c>
      <c r="E30" s="109">
        <v>0</v>
      </c>
      <c r="F30" s="110">
        <v>0</v>
      </c>
    </row>
    <row r="31" spans="1:6" s="5" customFormat="1" ht="11.25">
      <c r="A31" s="7" t="s">
        <v>24</v>
      </c>
      <c r="B31" s="76">
        <v>16</v>
      </c>
      <c r="C31" s="76">
        <v>4043793</v>
      </c>
      <c r="D31" s="98">
        <f aca="true" t="shared" si="2" ref="D31:D38">C31/B31</f>
        <v>252737.0625</v>
      </c>
      <c r="E31" s="78">
        <v>23</v>
      </c>
      <c r="F31" s="79">
        <v>2.0038101900863867</v>
      </c>
    </row>
    <row r="32" spans="1:6" s="5" customFormat="1" ht="11.25">
      <c r="A32" s="7" t="s">
        <v>25</v>
      </c>
      <c r="B32" s="80">
        <v>69</v>
      </c>
      <c r="C32" s="80">
        <v>29220537</v>
      </c>
      <c r="D32" s="99">
        <f t="shared" si="2"/>
        <v>423486.04347826086</v>
      </c>
      <c r="E32" s="82">
        <v>36</v>
      </c>
      <c r="F32" s="83">
        <v>1.915611395505839</v>
      </c>
    </row>
    <row r="33" spans="1:6" s="5" customFormat="1" ht="11.25">
      <c r="A33" s="7" t="s">
        <v>26</v>
      </c>
      <c r="B33" s="80">
        <v>123</v>
      </c>
      <c r="C33" s="80">
        <v>57901589</v>
      </c>
      <c r="D33" s="99">
        <f t="shared" si="2"/>
        <v>470744.6260162602</v>
      </c>
      <c r="E33" s="82">
        <v>35</v>
      </c>
      <c r="F33" s="83">
        <v>1.9248951508049288</v>
      </c>
    </row>
    <row r="34" spans="1:6" s="5" customFormat="1" ht="11.25">
      <c r="A34" s="7" t="s">
        <v>27</v>
      </c>
      <c r="B34" s="80">
        <v>278</v>
      </c>
      <c r="C34" s="80">
        <v>123036071</v>
      </c>
      <c r="D34" s="99">
        <f t="shared" si="2"/>
        <v>442575.79496402876</v>
      </c>
      <c r="E34" s="82">
        <v>36</v>
      </c>
      <c r="F34" s="83">
        <v>1.92</v>
      </c>
    </row>
    <row r="35" spans="1:6" s="5" customFormat="1" ht="11.25">
      <c r="A35" s="7" t="s">
        <v>28</v>
      </c>
      <c r="B35" s="80">
        <v>462</v>
      </c>
      <c r="C35" s="80">
        <v>242453823</v>
      </c>
      <c r="D35" s="99">
        <f t="shared" si="2"/>
        <v>524791.8246753247</v>
      </c>
      <c r="E35" s="82">
        <v>49</v>
      </c>
      <c r="F35" s="83">
        <v>1.9</v>
      </c>
    </row>
    <row r="36" spans="1:6" s="5" customFormat="1" ht="11.25">
      <c r="A36" s="7" t="s">
        <v>29</v>
      </c>
      <c r="B36" s="80">
        <v>327</v>
      </c>
      <c r="C36" s="80">
        <v>192842257</v>
      </c>
      <c r="D36" s="99">
        <f t="shared" si="2"/>
        <v>589731.6727828747</v>
      </c>
      <c r="E36" s="82">
        <v>48</v>
      </c>
      <c r="F36" s="83">
        <v>1.93</v>
      </c>
    </row>
    <row r="37" spans="1:6" s="5" customFormat="1" ht="11.25">
      <c r="A37" s="7" t="s">
        <v>30</v>
      </c>
      <c r="B37" s="80">
        <v>234</v>
      </c>
      <c r="C37" s="80">
        <v>135307675</v>
      </c>
      <c r="D37" s="99">
        <f t="shared" si="2"/>
        <v>578237.9273504274</v>
      </c>
      <c r="E37" s="82">
        <v>48</v>
      </c>
      <c r="F37" s="83">
        <v>1.94</v>
      </c>
    </row>
    <row r="38" spans="1:6" s="5" customFormat="1" ht="11.25">
      <c r="A38" s="7" t="s">
        <v>31</v>
      </c>
      <c r="B38" s="80">
        <v>387</v>
      </c>
      <c r="C38" s="80">
        <v>214396683</v>
      </c>
      <c r="D38" s="99">
        <f t="shared" si="2"/>
        <v>553996.5968992248</v>
      </c>
      <c r="E38" s="82">
        <v>51</v>
      </c>
      <c r="F38" s="85">
        <v>1.95</v>
      </c>
    </row>
    <row r="39" spans="1:6" s="5" customFormat="1" ht="11.25">
      <c r="A39" s="7"/>
      <c r="B39" s="80"/>
      <c r="C39" s="80"/>
      <c r="D39" s="99"/>
      <c r="E39" s="82"/>
      <c r="F39" s="85"/>
    </row>
    <row r="40" spans="1:6" s="50" customFormat="1" ht="11.25">
      <c r="A40" s="29" t="s">
        <v>0</v>
      </c>
      <c r="B40" s="86">
        <f>SUM(B27:B39)</f>
        <v>1896</v>
      </c>
      <c r="C40" s="86">
        <f>SUM(C27:C39)</f>
        <v>999202428</v>
      </c>
      <c r="D40" s="100">
        <f>C40/B40</f>
        <v>527005.5</v>
      </c>
      <c r="E40" s="88">
        <f>(($C27*E27)+($C28*E28)+($C29*E29)+($C30*E30)+($C31*E31)+($C32*E32)+($C33*E33)+($C34*E34)+($C35*E35)+($C36*E36)+($C37*E37)+($C38*E38))/$C40</f>
        <v>46.20331610923588</v>
      </c>
      <c r="F40" s="89">
        <f>(($C27*F27)+($C28*F28)+($C29*F29)+($C30*F30)+($C31*F31)+($C32*F32)+($C33*F33)+($C34*F34)+($C35*F35)+($C36*F36)+($C37*F37)+($C38*F38))/$C40</f>
        <v>1.926716867975825</v>
      </c>
    </row>
    <row r="41" spans="1:6" s="5" customFormat="1" ht="11.25">
      <c r="A41" s="32"/>
      <c r="B41" s="90"/>
      <c r="C41" s="90"/>
      <c r="D41" s="101"/>
      <c r="E41" s="91"/>
      <c r="F41" s="92"/>
    </row>
    <row r="42" spans="1:6" s="5" customFormat="1" ht="11.25">
      <c r="A42" s="9" t="s">
        <v>32</v>
      </c>
      <c r="B42" s="80"/>
      <c r="C42" s="80"/>
      <c r="D42" s="102"/>
      <c r="E42" s="82"/>
      <c r="F42" s="83"/>
    </row>
    <row r="43" spans="1:6" s="5" customFormat="1" ht="11.25">
      <c r="A43" s="7" t="s">
        <v>20</v>
      </c>
      <c r="B43" s="76">
        <v>451</v>
      </c>
      <c r="C43" s="76">
        <v>179386408</v>
      </c>
      <c r="D43" s="98">
        <f aca="true" t="shared" si="3" ref="D43:D49">C43/B43</f>
        <v>397752.56762749446</v>
      </c>
      <c r="E43" s="78">
        <v>25</v>
      </c>
      <c r="F43" s="79">
        <v>2.401955689418788</v>
      </c>
    </row>
    <row r="44" spans="1:6" s="5" customFormat="1" ht="11.25">
      <c r="A44" s="7" t="s">
        <v>21</v>
      </c>
      <c r="B44" s="80">
        <v>271</v>
      </c>
      <c r="C44" s="80">
        <v>92477423</v>
      </c>
      <c r="D44" s="99">
        <f t="shared" si="3"/>
        <v>341245.10332103324</v>
      </c>
      <c r="E44" s="82">
        <v>25</v>
      </c>
      <c r="F44" s="83">
        <v>2.394985318740986</v>
      </c>
    </row>
    <row r="45" spans="1:6" s="5" customFormat="1" ht="11.25">
      <c r="A45" s="7" t="s">
        <v>22</v>
      </c>
      <c r="B45" s="76">
        <v>378</v>
      </c>
      <c r="C45" s="76">
        <v>167046732</v>
      </c>
      <c r="D45" s="98">
        <f t="shared" si="3"/>
        <v>441922.5714285714</v>
      </c>
      <c r="E45" s="84">
        <v>26</v>
      </c>
      <c r="F45" s="79">
        <v>2.373192130451256</v>
      </c>
    </row>
    <row r="46" spans="1:6" s="5" customFormat="1" ht="11.25">
      <c r="A46" s="7" t="s">
        <v>23</v>
      </c>
      <c r="B46" s="80">
        <v>237</v>
      </c>
      <c r="C46" s="80">
        <v>96428077</v>
      </c>
      <c r="D46" s="99">
        <f t="shared" si="3"/>
        <v>406869.52320675104</v>
      </c>
      <c r="E46" s="82">
        <v>25</v>
      </c>
      <c r="F46" s="83">
        <v>2.3712673311944195</v>
      </c>
    </row>
    <row r="47" spans="1:6" s="5" customFormat="1" ht="11.25">
      <c r="A47" s="7" t="s">
        <v>24</v>
      </c>
      <c r="B47" s="80">
        <v>186</v>
      </c>
      <c r="C47" s="80">
        <v>67710705</v>
      </c>
      <c r="D47" s="99">
        <f t="shared" si="3"/>
        <v>364036.0483870968</v>
      </c>
      <c r="E47" s="82">
        <v>27</v>
      </c>
      <c r="F47" s="83">
        <v>2.213822621253168</v>
      </c>
    </row>
    <row r="48" spans="1:6" s="5" customFormat="1" ht="11.25">
      <c r="A48" s="7" t="s">
        <v>25</v>
      </c>
      <c r="B48" s="80">
        <v>462</v>
      </c>
      <c r="C48" s="80">
        <v>217504244</v>
      </c>
      <c r="D48" s="99">
        <f t="shared" si="3"/>
        <v>470788.40692640695</v>
      </c>
      <c r="E48" s="82">
        <v>34</v>
      </c>
      <c r="F48" s="83">
        <v>1.9269241052142412</v>
      </c>
    </row>
    <row r="49" spans="1:6" s="5" customFormat="1" ht="11.25">
      <c r="A49" s="7" t="s">
        <v>26</v>
      </c>
      <c r="B49" s="80">
        <v>680</v>
      </c>
      <c r="C49" s="80">
        <v>315505821</v>
      </c>
      <c r="D49" s="99">
        <f t="shared" si="3"/>
        <v>463979.14852941176</v>
      </c>
      <c r="E49" s="82">
        <v>35</v>
      </c>
      <c r="F49" s="83">
        <v>1.923272801328125</v>
      </c>
    </row>
    <row r="50" spans="1:6" s="5" customFormat="1" ht="11.25">
      <c r="A50" s="7" t="s">
        <v>27</v>
      </c>
      <c r="B50" s="80">
        <v>1014</v>
      </c>
      <c r="C50" s="80">
        <v>552940983</v>
      </c>
      <c r="D50" s="99">
        <f>C50/B50</f>
        <v>545306.6893491125</v>
      </c>
      <c r="E50" s="82">
        <v>31</v>
      </c>
      <c r="F50" s="83">
        <v>1.74</v>
      </c>
    </row>
    <row r="51" spans="1:6" s="5" customFormat="1" ht="11.25">
      <c r="A51" s="7" t="s">
        <v>28</v>
      </c>
      <c r="B51" s="80">
        <v>1482</v>
      </c>
      <c r="C51" s="80">
        <v>825461255</v>
      </c>
      <c r="D51" s="99">
        <f>C51/B51</f>
        <v>556991.4001349527</v>
      </c>
      <c r="E51" s="82">
        <v>47</v>
      </c>
      <c r="F51" s="83">
        <v>1.9</v>
      </c>
    </row>
    <row r="52" spans="1:6" s="5" customFormat="1" ht="11.25">
      <c r="A52" s="7" t="s">
        <v>29</v>
      </c>
      <c r="B52" s="80">
        <v>989</v>
      </c>
      <c r="C52" s="80">
        <v>602518491</v>
      </c>
      <c r="D52" s="99">
        <f>C52/B52</f>
        <v>609219.9100101112</v>
      </c>
      <c r="E52" s="82">
        <v>47</v>
      </c>
      <c r="F52" s="83">
        <v>1.94</v>
      </c>
    </row>
    <row r="53" spans="1:6" s="5" customFormat="1" ht="11.25">
      <c r="A53" s="7" t="s">
        <v>30</v>
      </c>
      <c r="B53" s="80">
        <v>1100</v>
      </c>
      <c r="C53" s="80">
        <v>687480131</v>
      </c>
      <c r="D53" s="99">
        <f>C53/B53</f>
        <v>624981.9372727273</v>
      </c>
      <c r="E53" s="82">
        <v>44</v>
      </c>
      <c r="F53" s="83">
        <v>1.8</v>
      </c>
    </row>
    <row r="54" spans="1:6" s="5" customFormat="1" ht="11.25">
      <c r="A54" s="7" t="s">
        <v>31</v>
      </c>
      <c r="B54" s="80">
        <v>1471</v>
      </c>
      <c r="C54" s="80">
        <v>834383010</v>
      </c>
      <c r="D54" s="99">
        <f>C54/B54</f>
        <v>567221.6247450714</v>
      </c>
      <c r="E54" s="82">
        <v>50</v>
      </c>
      <c r="F54" s="85">
        <v>1.97</v>
      </c>
    </row>
    <row r="55" spans="1:6" s="5" customFormat="1" ht="11.25">
      <c r="A55" s="7"/>
      <c r="B55" s="80"/>
      <c r="C55" s="80"/>
      <c r="D55" s="99"/>
      <c r="E55" s="82"/>
      <c r="F55" s="85"/>
    </row>
    <row r="56" spans="1:6" s="50" customFormat="1" ht="11.25">
      <c r="A56" s="29" t="s">
        <v>0</v>
      </c>
      <c r="B56" s="86">
        <f>SUM(B43:B55)</f>
        <v>8721</v>
      </c>
      <c r="C56" s="86">
        <f>SUM(C43:C55)</f>
        <v>4638843280</v>
      </c>
      <c r="D56" s="100">
        <f>C56/B56</f>
        <v>531916.4407751404</v>
      </c>
      <c r="E56" s="88">
        <f>(($C43*E43)+($C44*E44)+($C45*E45)+($C46*E46)+($C47*E47)+($C48*E48)+($C49*E49)+($C50*E50)+($C51*E51)+($C52*E52)+($C53*E53)+($C54*E54))/$C56</f>
        <v>40.96733455435899</v>
      </c>
      <c r="F56" s="89">
        <f>(($C43*F43)+($C44*F44)+($C45*F45)+($C46*F46)+($C47*F47)+($C48*F48)+($C49*F49)+($C50*F50)+($C51*F51)+($C52*F52)+($C53*F53)+($C54*F54))/$C56</f>
        <v>1.947435217218634</v>
      </c>
    </row>
    <row r="57" spans="1:6" s="5" customFormat="1" ht="11.25">
      <c r="A57" s="32"/>
      <c r="B57" s="90"/>
      <c r="C57" s="90"/>
      <c r="D57" s="101"/>
      <c r="E57" s="91"/>
      <c r="F57" s="92"/>
    </row>
    <row r="58" spans="1:6" s="5" customFormat="1" ht="11.25">
      <c r="A58" s="9" t="s">
        <v>34</v>
      </c>
      <c r="B58" s="80"/>
      <c r="C58" s="80"/>
      <c r="D58" s="102"/>
      <c r="E58" s="82"/>
      <c r="F58" s="83"/>
    </row>
    <row r="59" spans="1:6" s="5" customFormat="1" ht="11.25">
      <c r="A59" s="7" t="s">
        <v>20</v>
      </c>
      <c r="B59" s="76">
        <v>330</v>
      </c>
      <c r="C59" s="76">
        <v>102866978</v>
      </c>
      <c r="D59" s="98">
        <f aca="true" t="shared" si="4" ref="D59:D65">C59/B59</f>
        <v>311718.1151515152</v>
      </c>
      <c r="E59" s="78">
        <v>26</v>
      </c>
      <c r="F59" s="79">
        <v>1.6939393519463555</v>
      </c>
    </row>
    <row r="60" spans="1:6" s="5" customFormat="1" ht="11.25">
      <c r="A60" s="7" t="s">
        <v>21</v>
      </c>
      <c r="B60" s="80">
        <v>314</v>
      </c>
      <c r="C60" s="80">
        <v>113596375</v>
      </c>
      <c r="D60" s="99">
        <f t="shared" si="4"/>
        <v>361771.8949044586</v>
      </c>
      <c r="E60" s="82">
        <v>29</v>
      </c>
      <c r="F60" s="83">
        <v>1.7011616127715343</v>
      </c>
    </row>
    <row r="61" spans="1:6" s="5" customFormat="1" ht="11.25">
      <c r="A61" s="7" t="s">
        <v>22</v>
      </c>
      <c r="B61" s="76">
        <v>291</v>
      </c>
      <c r="C61" s="76">
        <v>96453602</v>
      </c>
      <c r="D61" s="98">
        <f t="shared" si="4"/>
        <v>331455.676975945</v>
      </c>
      <c r="E61" s="84">
        <v>29</v>
      </c>
      <c r="F61" s="79">
        <v>1.7183181790349311</v>
      </c>
    </row>
    <row r="62" spans="1:6" s="5" customFormat="1" ht="11.25">
      <c r="A62" s="7" t="s">
        <v>23</v>
      </c>
      <c r="B62" s="80">
        <v>277</v>
      </c>
      <c r="C62" s="80">
        <v>98641981</v>
      </c>
      <c r="D62" s="99">
        <f t="shared" si="4"/>
        <v>356108.2346570397</v>
      </c>
      <c r="E62" s="82">
        <v>30</v>
      </c>
      <c r="F62" s="83">
        <v>1.7141734511597044</v>
      </c>
    </row>
    <row r="63" spans="1:6" s="5" customFormat="1" ht="11.25">
      <c r="A63" s="7" t="s">
        <v>24</v>
      </c>
      <c r="B63" s="80">
        <v>220</v>
      </c>
      <c r="C63" s="80">
        <v>76040810</v>
      </c>
      <c r="D63" s="99">
        <f t="shared" si="4"/>
        <v>345640.04545454547</v>
      </c>
      <c r="E63" s="82">
        <v>28</v>
      </c>
      <c r="F63" s="83">
        <v>1.6929588440733339</v>
      </c>
    </row>
    <row r="64" spans="1:6" s="5" customFormat="1" ht="11.25">
      <c r="A64" s="7" t="s">
        <v>25</v>
      </c>
      <c r="B64" s="80">
        <v>745</v>
      </c>
      <c r="C64" s="80">
        <v>819594138</v>
      </c>
      <c r="D64" s="99">
        <f t="shared" si="4"/>
        <v>1100126.3597315436</v>
      </c>
      <c r="E64" s="82">
        <v>52</v>
      </c>
      <c r="F64" s="83">
        <v>1.8978112599677963</v>
      </c>
    </row>
    <row r="65" spans="1:6" s="5" customFormat="1" ht="11.25">
      <c r="A65" s="7" t="s">
        <v>26</v>
      </c>
      <c r="B65" s="80">
        <v>656</v>
      </c>
      <c r="C65" s="80">
        <v>690022907</v>
      </c>
      <c r="D65" s="99">
        <f t="shared" si="4"/>
        <v>1051864.1875</v>
      </c>
      <c r="E65" s="82">
        <v>50</v>
      </c>
      <c r="F65" s="83">
        <v>1.9</v>
      </c>
    </row>
    <row r="66" spans="1:6" s="5" customFormat="1" ht="11.25">
      <c r="A66" s="7" t="s">
        <v>27</v>
      </c>
      <c r="B66" s="80">
        <v>209</v>
      </c>
      <c r="C66" s="80">
        <v>193941440</v>
      </c>
      <c r="D66" s="99">
        <f>C66/B66</f>
        <v>927949.4736842106</v>
      </c>
      <c r="E66" s="82">
        <v>50</v>
      </c>
      <c r="F66" s="83">
        <v>1.9</v>
      </c>
    </row>
    <row r="67" spans="1:6" s="5" customFormat="1" ht="11.25">
      <c r="A67" s="7" t="s">
        <v>28</v>
      </c>
      <c r="B67" s="80">
        <v>262</v>
      </c>
      <c r="C67" s="80">
        <v>220067362</v>
      </c>
      <c r="D67" s="99">
        <f>C67/B67</f>
        <v>839951.7633587787</v>
      </c>
      <c r="E67" s="82">
        <v>49</v>
      </c>
      <c r="F67" s="83">
        <v>1.9</v>
      </c>
    </row>
    <row r="68" spans="1:6" s="5" customFormat="1" ht="11.25">
      <c r="A68" s="7" t="s">
        <v>29</v>
      </c>
      <c r="B68" s="80">
        <v>544</v>
      </c>
      <c r="C68" s="80">
        <v>409265331</v>
      </c>
      <c r="D68" s="99">
        <f>C68/B68</f>
        <v>752325.9761029412</v>
      </c>
      <c r="E68" s="82">
        <v>51</v>
      </c>
      <c r="F68" s="83">
        <v>1.9</v>
      </c>
    </row>
    <row r="69" spans="1:6" s="5" customFormat="1" ht="11.25">
      <c r="A69" s="7" t="s">
        <v>30</v>
      </c>
      <c r="B69" s="80">
        <v>307</v>
      </c>
      <c r="C69" s="80">
        <v>224339390</v>
      </c>
      <c r="D69" s="99">
        <f>C69/B69</f>
        <v>730747.1986970684</v>
      </c>
      <c r="E69" s="82">
        <v>48</v>
      </c>
      <c r="F69" s="83">
        <v>1.9</v>
      </c>
    </row>
    <row r="70" spans="1:6" s="5" customFormat="1" ht="11.25">
      <c r="A70" s="7" t="s">
        <v>31</v>
      </c>
      <c r="B70" s="80">
        <v>306</v>
      </c>
      <c r="C70" s="80">
        <v>199641457</v>
      </c>
      <c r="D70" s="99">
        <f>C70/B70</f>
        <v>652423.0620915033</v>
      </c>
      <c r="E70" s="82">
        <v>46</v>
      </c>
      <c r="F70" s="85">
        <v>1.9</v>
      </c>
    </row>
    <row r="71" spans="1:6" s="5" customFormat="1" ht="11.25">
      <c r="A71" s="7"/>
      <c r="B71" s="80"/>
      <c r="C71" s="80"/>
      <c r="D71" s="99"/>
      <c r="E71" s="82"/>
      <c r="F71" s="85"/>
    </row>
    <row r="72" spans="1:6" s="50" customFormat="1" ht="11.25">
      <c r="A72" s="29" t="s">
        <v>0</v>
      </c>
      <c r="B72" s="86">
        <f>SUM(B59:B71)</f>
        <v>4461</v>
      </c>
      <c r="C72" s="86">
        <f>SUM(C59:C71)</f>
        <v>3244471771</v>
      </c>
      <c r="D72" s="100">
        <f>C72/B72</f>
        <v>727296.9672719121</v>
      </c>
      <c r="E72" s="88">
        <f>(($C59*E59)+($C60*E60)+($C61*E61)+($C62*E62)+($C63*E63)+($C64*E64)+($C65*E65)+($C66*E66)+($C67*E67)+($C68*E68)+($C69*E69)+($C70*E70))/$C72</f>
        <v>46.934954749526156</v>
      </c>
      <c r="F72" s="89">
        <f>(($C59*F59)+($C60*F60)+($C61*F61)+($C62*F62)+($C63*F63)+($C64*F64)+($C65*F65)+($C66*F66)+($C67*F67)+($C68*F68)+($C69*F69)+($C70*F70))/$C72</f>
        <v>1.8700488142111193</v>
      </c>
    </row>
    <row r="73" spans="1:6" s="5" customFormat="1" ht="11.25">
      <c r="A73" s="7"/>
      <c r="B73" s="33"/>
      <c r="C73" s="33"/>
      <c r="D73" s="96"/>
      <c r="E73" s="35"/>
      <c r="F73" s="35"/>
    </row>
    <row r="74" spans="1:6" s="5" customFormat="1" ht="11.25">
      <c r="A74" s="9" t="s">
        <v>54</v>
      </c>
      <c r="B74" s="18"/>
      <c r="C74" s="23"/>
      <c r="D74" s="97"/>
      <c r="E74" s="58"/>
      <c r="F74" s="14"/>
    </row>
    <row r="75" spans="1:6" s="5" customFormat="1" ht="11.25">
      <c r="A75" s="7" t="s">
        <v>20</v>
      </c>
      <c r="B75" s="108">
        <v>0</v>
      </c>
      <c r="C75" s="108">
        <v>0</v>
      </c>
      <c r="D75" s="108">
        <v>0</v>
      </c>
      <c r="E75" s="109">
        <v>0</v>
      </c>
      <c r="F75" s="110">
        <v>0</v>
      </c>
    </row>
    <row r="76" spans="1:6" s="5" customFormat="1" ht="11.25">
      <c r="A76" s="7" t="s">
        <v>21</v>
      </c>
      <c r="B76" s="108">
        <v>0</v>
      </c>
      <c r="C76" s="108">
        <v>0</v>
      </c>
      <c r="D76" s="108">
        <v>0</v>
      </c>
      <c r="E76" s="109">
        <v>0</v>
      </c>
      <c r="F76" s="110">
        <v>0</v>
      </c>
    </row>
    <row r="77" spans="1:6" s="5" customFormat="1" ht="11.25">
      <c r="A77" s="7" t="s">
        <v>22</v>
      </c>
      <c r="B77" s="108">
        <v>0</v>
      </c>
      <c r="C77" s="108">
        <v>0</v>
      </c>
      <c r="D77" s="108">
        <v>0</v>
      </c>
      <c r="E77" s="109">
        <v>0</v>
      </c>
      <c r="F77" s="110">
        <v>0</v>
      </c>
    </row>
    <row r="78" spans="1:6" s="5" customFormat="1" ht="11.25">
      <c r="A78" s="7" t="s">
        <v>23</v>
      </c>
      <c r="B78" s="108">
        <v>0</v>
      </c>
      <c r="C78" s="108">
        <v>0</v>
      </c>
      <c r="D78" s="108">
        <v>0</v>
      </c>
      <c r="E78" s="109">
        <v>0</v>
      </c>
      <c r="F78" s="110">
        <v>0</v>
      </c>
    </row>
    <row r="79" spans="1:6" s="5" customFormat="1" ht="11.25">
      <c r="A79" s="7" t="s">
        <v>24</v>
      </c>
      <c r="B79" s="80">
        <v>3</v>
      </c>
      <c r="C79" s="80">
        <v>1810533</v>
      </c>
      <c r="D79" s="99">
        <f aca="true" t="shared" si="5" ref="D79:D86">C79/B79</f>
        <v>603511</v>
      </c>
      <c r="E79" s="82">
        <v>24</v>
      </c>
      <c r="F79" s="83">
        <v>1.98</v>
      </c>
    </row>
    <row r="80" spans="1:6" s="5" customFormat="1" ht="11.25">
      <c r="A80" s="7" t="s">
        <v>25</v>
      </c>
      <c r="B80" s="80">
        <v>39</v>
      </c>
      <c r="C80" s="80">
        <v>15892047</v>
      </c>
      <c r="D80" s="99">
        <f t="shared" si="5"/>
        <v>407488.3846153846</v>
      </c>
      <c r="E80" s="82">
        <v>34</v>
      </c>
      <c r="F80" s="83">
        <v>1.9379951959618544</v>
      </c>
    </row>
    <row r="81" spans="1:6" s="5" customFormat="1" ht="11.25">
      <c r="A81" s="7" t="s">
        <v>26</v>
      </c>
      <c r="B81" s="80">
        <v>49</v>
      </c>
      <c r="C81" s="80">
        <v>17502417</v>
      </c>
      <c r="D81" s="99">
        <f t="shared" si="5"/>
        <v>357192.1836734694</v>
      </c>
      <c r="E81" s="82">
        <v>34</v>
      </c>
      <c r="F81" s="83">
        <v>1.937124269179508</v>
      </c>
    </row>
    <row r="82" spans="1:6" s="5" customFormat="1" ht="11.25">
      <c r="A82" s="7" t="s">
        <v>27</v>
      </c>
      <c r="B82" s="80">
        <v>162</v>
      </c>
      <c r="C82" s="80">
        <v>60096604</v>
      </c>
      <c r="D82" s="99">
        <f t="shared" si="5"/>
        <v>370966.6913580247</v>
      </c>
      <c r="E82" s="82">
        <v>38</v>
      </c>
      <c r="F82" s="83">
        <v>1.9</v>
      </c>
    </row>
    <row r="83" spans="1:6" s="5" customFormat="1" ht="11.25">
      <c r="A83" s="7" t="s">
        <v>28</v>
      </c>
      <c r="B83" s="80">
        <v>260</v>
      </c>
      <c r="C83" s="80">
        <v>112138216</v>
      </c>
      <c r="D83" s="99">
        <f t="shared" si="5"/>
        <v>431300.8307692308</v>
      </c>
      <c r="E83" s="82">
        <v>49</v>
      </c>
      <c r="F83" s="83">
        <v>1.9</v>
      </c>
    </row>
    <row r="84" spans="1:6" s="5" customFormat="1" ht="11.25">
      <c r="A84" s="7" t="s">
        <v>29</v>
      </c>
      <c r="B84" s="80">
        <v>143</v>
      </c>
      <c r="C84" s="80">
        <v>66085472</v>
      </c>
      <c r="D84" s="99">
        <f t="shared" si="5"/>
        <v>462136.1678321678</v>
      </c>
      <c r="E84" s="82">
        <v>47</v>
      </c>
      <c r="F84" s="83">
        <v>1.94</v>
      </c>
    </row>
    <row r="85" spans="1:6" s="5" customFormat="1" ht="11.25">
      <c r="A85" s="7" t="s">
        <v>30</v>
      </c>
      <c r="B85" s="80">
        <v>120</v>
      </c>
      <c r="C85" s="80">
        <v>51348071</v>
      </c>
      <c r="D85" s="99">
        <f t="shared" si="5"/>
        <v>427900.5916666667</v>
      </c>
      <c r="E85" s="82">
        <v>45</v>
      </c>
      <c r="F85" s="83">
        <v>1.95</v>
      </c>
    </row>
    <row r="86" spans="1:6" s="5" customFormat="1" ht="11.25">
      <c r="A86" s="7" t="s">
        <v>31</v>
      </c>
      <c r="B86" s="80">
        <v>158</v>
      </c>
      <c r="C86" s="80">
        <v>77400222</v>
      </c>
      <c r="D86" s="99">
        <f t="shared" si="5"/>
        <v>489874.82278481015</v>
      </c>
      <c r="E86" s="82">
        <v>53</v>
      </c>
      <c r="F86" s="85">
        <v>1.95</v>
      </c>
    </row>
    <row r="87" spans="1:6" s="5" customFormat="1" ht="11.25">
      <c r="A87" s="7"/>
      <c r="B87" s="80"/>
      <c r="C87" s="80"/>
      <c r="D87" s="99"/>
      <c r="E87" s="82"/>
      <c r="F87" s="85"/>
    </row>
    <row r="88" spans="1:6" s="50" customFormat="1" ht="11.25">
      <c r="A88" s="29" t="s">
        <v>0</v>
      </c>
      <c r="B88" s="86">
        <f>SUM(B75:B87)</f>
        <v>934</v>
      </c>
      <c r="C88" s="86">
        <f>SUM(C75:C87)</f>
        <v>402273582</v>
      </c>
      <c r="D88" s="100">
        <f>C88/B88</f>
        <v>430699.76659528905</v>
      </c>
      <c r="E88" s="88">
        <f>(($C75*E75)+($C76*E76)+($C77*E77)+($C78*E78)+($C79*E79)+($C80*E80)+($C81*E81)+($C82*E82)+($C83*E83)+($C84*E84)+($C85*E85)+($C86*E86))/$C88</f>
        <v>45.92943975376439</v>
      </c>
      <c r="F88" s="89">
        <f>(($C75*F75)+($C76*F76)+($C77*F77)+($C78*F78)+($C79*F79)+($C80*F80)+($C81*F81)+($C82*F82)+($C83*F83)+($C84*F84)+($C85*F85)+($C86*F86))/$C88</f>
        <v>1.9260500875993392</v>
      </c>
    </row>
    <row r="89" spans="1:6" s="5" customFormat="1" ht="11.25">
      <c r="A89" s="32"/>
      <c r="B89" s="90"/>
      <c r="C89" s="90"/>
      <c r="D89" s="101"/>
      <c r="E89" s="91"/>
      <c r="F89" s="92"/>
    </row>
    <row r="90" spans="1:6" s="5" customFormat="1" ht="11.25">
      <c r="A90" s="9" t="s">
        <v>33</v>
      </c>
      <c r="B90" s="80"/>
      <c r="C90" s="80"/>
      <c r="D90" s="102"/>
      <c r="E90" s="82"/>
      <c r="F90" s="83"/>
    </row>
    <row r="91" spans="1:6" s="5" customFormat="1" ht="11.25">
      <c r="A91" s="7" t="s">
        <v>20</v>
      </c>
      <c r="B91" s="76">
        <v>2</v>
      </c>
      <c r="C91" s="76">
        <v>1710000</v>
      </c>
      <c r="D91" s="98">
        <f aca="true" t="shared" si="6" ref="D91:D97">C91/B91</f>
        <v>855000</v>
      </c>
      <c r="E91" s="78">
        <v>35</v>
      </c>
      <c r="F91" s="79">
        <v>2</v>
      </c>
    </row>
    <row r="92" spans="1:6" s="5" customFormat="1" ht="11.25">
      <c r="A92" s="7" t="s">
        <v>21</v>
      </c>
      <c r="B92" s="80">
        <v>2</v>
      </c>
      <c r="C92" s="80">
        <v>1081351</v>
      </c>
      <c r="D92" s="99">
        <f t="shared" si="6"/>
        <v>540675.5</v>
      </c>
      <c r="E92" s="82">
        <v>18</v>
      </c>
      <c r="F92" s="83">
        <v>2</v>
      </c>
    </row>
    <row r="93" spans="1:6" s="5" customFormat="1" ht="11.25">
      <c r="A93" s="7" t="s">
        <v>22</v>
      </c>
      <c r="B93" s="76">
        <v>7</v>
      </c>
      <c r="C93" s="76">
        <v>3341926</v>
      </c>
      <c r="D93" s="98">
        <f t="shared" si="6"/>
        <v>477418</v>
      </c>
      <c r="E93" s="84">
        <v>27</v>
      </c>
      <c r="F93" s="79">
        <v>1.8173552616066304</v>
      </c>
    </row>
    <row r="94" spans="1:6" s="5" customFormat="1" ht="11.25">
      <c r="A94" s="7" t="s">
        <v>23</v>
      </c>
      <c r="B94" s="80">
        <v>88</v>
      </c>
      <c r="C94" s="80">
        <v>30342771</v>
      </c>
      <c r="D94" s="99">
        <f t="shared" si="6"/>
        <v>344804.2159090909</v>
      </c>
      <c r="E94" s="82">
        <v>27</v>
      </c>
      <c r="F94" s="83">
        <v>1.8</v>
      </c>
    </row>
    <row r="95" spans="1:6" s="5" customFormat="1" ht="11.25">
      <c r="A95" s="7" t="s">
        <v>24</v>
      </c>
      <c r="B95" s="80">
        <v>57</v>
      </c>
      <c r="C95" s="80">
        <v>27130941</v>
      </c>
      <c r="D95" s="99">
        <f t="shared" si="6"/>
        <v>475981.4210526316</v>
      </c>
      <c r="E95" s="82">
        <v>28</v>
      </c>
      <c r="F95" s="83">
        <v>1.8</v>
      </c>
    </row>
    <row r="96" spans="1:6" s="5" customFormat="1" ht="11.25">
      <c r="A96" s="7" t="s">
        <v>25</v>
      </c>
      <c r="B96" s="80">
        <v>37</v>
      </c>
      <c r="C96" s="80">
        <v>17640561</v>
      </c>
      <c r="D96" s="99">
        <f t="shared" si="6"/>
        <v>476771.91891891893</v>
      </c>
      <c r="E96" s="82">
        <v>23</v>
      </c>
      <c r="F96" s="83">
        <v>1.8</v>
      </c>
    </row>
    <row r="97" spans="1:6" s="5" customFormat="1" ht="11.25">
      <c r="A97" s="7" t="s">
        <v>26</v>
      </c>
      <c r="B97" s="80">
        <v>25</v>
      </c>
      <c r="C97" s="80">
        <v>7606318</v>
      </c>
      <c r="D97" s="99">
        <f t="shared" si="6"/>
        <v>304252.72</v>
      </c>
      <c r="E97" s="82">
        <v>25</v>
      </c>
      <c r="F97" s="83">
        <v>1.8</v>
      </c>
    </row>
    <row r="98" spans="1:6" s="5" customFormat="1" ht="11.25">
      <c r="A98" s="7" t="s">
        <v>27</v>
      </c>
      <c r="B98" s="80">
        <v>21</v>
      </c>
      <c r="C98" s="80">
        <v>8348538</v>
      </c>
      <c r="D98" s="99">
        <f>C98/B98</f>
        <v>397549.4285714286</v>
      </c>
      <c r="E98" s="82">
        <v>23</v>
      </c>
      <c r="F98" s="83">
        <v>1.8</v>
      </c>
    </row>
    <row r="99" spans="1:6" s="5" customFormat="1" ht="11.25">
      <c r="A99" s="7" t="s">
        <v>28</v>
      </c>
      <c r="B99" s="80">
        <v>14</v>
      </c>
      <c r="C99" s="80">
        <v>3438528</v>
      </c>
      <c r="D99" s="99">
        <f>C99/B99</f>
        <v>245609.14285714287</v>
      </c>
      <c r="E99" s="82">
        <v>27</v>
      </c>
      <c r="F99" s="83">
        <v>1.8</v>
      </c>
    </row>
    <row r="100" spans="1:6" s="5" customFormat="1" ht="11.25">
      <c r="A100" s="7" t="s">
        <v>29</v>
      </c>
      <c r="B100" s="80">
        <v>14</v>
      </c>
      <c r="C100" s="80">
        <v>5457054</v>
      </c>
      <c r="D100" s="99">
        <f>C100/B100</f>
        <v>389789.5714285714</v>
      </c>
      <c r="E100" s="82">
        <v>23</v>
      </c>
      <c r="F100" s="83">
        <v>1.8</v>
      </c>
    </row>
    <row r="101" spans="1:6" s="5" customFormat="1" ht="11.25">
      <c r="A101" s="7" t="s">
        <v>30</v>
      </c>
      <c r="B101" s="80">
        <v>37</v>
      </c>
      <c r="C101" s="80">
        <v>14108106</v>
      </c>
      <c r="D101" s="99">
        <f>C101/B101</f>
        <v>381300.1621621622</v>
      </c>
      <c r="E101" s="82">
        <v>25</v>
      </c>
      <c r="F101" s="83">
        <v>1.97</v>
      </c>
    </row>
    <row r="102" spans="1:6" s="5" customFormat="1" ht="11.25">
      <c r="A102" s="7" t="s">
        <v>31</v>
      </c>
      <c r="B102" s="80">
        <v>98</v>
      </c>
      <c r="C102" s="80">
        <v>27459291</v>
      </c>
      <c r="D102" s="99">
        <f>C102/B102</f>
        <v>280196.8469387755</v>
      </c>
      <c r="E102" s="82">
        <v>22</v>
      </c>
      <c r="F102" s="85">
        <v>2</v>
      </c>
    </row>
    <row r="103" spans="1:6" s="5" customFormat="1" ht="11.25">
      <c r="A103" s="7"/>
      <c r="B103" s="80"/>
      <c r="C103" s="80"/>
      <c r="D103" s="99"/>
      <c r="E103" s="82"/>
      <c r="F103" s="85"/>
    </row>
    <row r="104" spans="1:6" s="50" customFormat="1" ht="11.25">
      <c r="A104" s="29" t="s">
        <v>0</v>
      </c>
      <c r="B104" s="86">
        <f>SUM(B91:B103)</f>
        <v>402</v>
      </c>
      <c r="C104" s="86">
        <f>SUM(C91:C103)</f>
        <v>147665385</v>
      </c>
      <c r="D104" s="100">
        <f>C104/B104</f>
        <v>367326.82835820894</v>
      </c>
      <c r="E104" s="88">
        <f>(($C91*E91)+($C92*E92)+($C93*E93)+($C94*E94)+($C95*E95)+($C96*E96)+($C97*E97)+($C98*E98)+($C99*E99)+($C100*E100)+($C101*E101)+($C102*E102))/$C104</f>
        <v>25.134761691103165</v>
      </c>
      <c r="F104" s="89">
        <f>(($C91*F91)+($C92*F92)+($C93*F93)+($C94*F94)+($C95*F95)+($C96*F96)+($C97*F97)+($C98*F98)+($C99*F99)+($C100*F100)+($C101*F101)+($C102*F102))/$C104</f>
        <v>1.8576066382788357</v>
      </c>
    </row>
    <row r="105" spans="1:6" s="5" customFormat="1" ht="11.25">
      <c r="A105" s="32"/>
      <c r="B105" s="90"/>
      <c r="C105" s="90"/>
      <c r="D105" s="101"/>
      <c r="E105" s="91"/>
      <c r="F105" s="92"/>
    </row>
    <row r="106" spans="1:6" s="5" customFormat="1" ht="11.25">
      <c r="A106" s="9" t="s">
        <v>56</v>
      </c>
      <c r="B106" s="80"/>
      <c r="C106" s="80"/>
      <c r="D106" s="102"/>
      <c r="E106" s="82"/>
      <c r="F106" s="83"/>
    </row>
    <row r="107" spans="1:6" s="71" customFormat="1" ht="12">
      <c r="A107" s="7" t="s">
        <v>20</v>
      </c>
      <c r="B107" s="108">
        <v>0</v>
      </c>
      <c r="C107" s="108">
        <v>0</v>
      </c>
      <c r="D107" s="108">
        <v>0</v>
      </c>
      <c r="E107" s="109">
        <v>0</v>
      </c>
      <c r="F107" s="110">
        <v>0</v>
      </c>
    </row>
    <row r="108" spans="1:6" s="5" customFormat="1" ht="11.25">
      <c r="A108" s="7" t="s">
        <v>21</v>
      </c>
      <c r="B108" s="108">
        <v>0</v>
      </c>
      <c r="C108" s="108">
        <v>0</v>
      </c>
      <c r="D108" s="108">
        <v>0</v>
      </c>
      <c r="E108" s="109">
        <v>0</v>
      </c>
      <c r="F108" s="110">
        <v>0</v>
      </c>
    </row>
    <row r="109" spans="1:6" s="5" customFormat="1" ht="11.25">
      <c r="A109" s="7" t="s">
        <v>22</v>
      </c>
      <c r="B109" s="108">
        <v>0</v>
      </c>
      <c r="C109" s="108">
        <v>0</v>
      </c>
      <c r="D109" s="108">
        <v>0</v>
      </c>
      <c r="E109" s="109">
        <v>0</v>
      </c>
      <c r="F109" s="110">
        <v>0</v>
      </c>
    </row>
    <row r="110" spans="1:6" s="5" customFormat="1" ht="11.25">
      <c r="A110" s="7" t="s">
        <v>23</v>
      </c>
      <c r="B110" s="108">
        <v>0</v>
      </c>
      <c r="C110" s="108">
        <v>0</v>
      </c>
      <c r="D110" s="108">
        <v>0</v>
      </c>
      <c r="E110" s="109">
        <v>0</v>
      </c>
      <c r="F110" s="110">
        <v>0</v>
      </c>
    </row>
    <row r="111" spans="1:6" s="5" customFormat="1" ht="11.25">
      <c r="A111" s="7" t="s">
        <v>24</v>
      </c>
      <c r="B111" s="108">
        <v>0</v>
      </c>
      <c r="C111" s="108">
        <v>0</v>
      </c>
      <c r="D111" s="108">
        <v>0</v>
      </c>
      <c r="E111" s="109">
        <v>0</v>
      </c>
      <c r="F111" s="110">
        <v>0</v>
      </c>
    </row>
    <row r="112" spans="1:6" s="5" customFormat="1" ht="11.25">
      <c r="A112" s="7" t="s">
        <v>25</v>
      </c>
      <c r="B112" s="80">
        <v>43</v>
      </c>
      <c r="C112" s="80">
        <v>12319626</v>
      </c>
      <c r="D112" s="99">
        <f aca="true" t="shared" si="7" ref="D112:D118">C112/B112</f>
        <v>286502.93023255817</v>
      </c>
      <c r="E112" s="82">
        <v>28</v>
      </c>
      <c r="F112" s="83">
        <v>1.7653622848741704</v>
      </c>
    </row>
    <row r="113" spans="1:6" s="5" customFormat="1" ht="11.25">
      <c r="A113" s="7" t="s">
        <v>26</v>
      </c>
      <c r="B113" s="80">
        <v>12</v>
      </c>
      <c r="C113" s="80">
        <v>3649492</v>
      </c>
      <c r="D113" s="99">
        <f t="shared" si="7"/>
        <v>304124.3333333333</v>
      </c>
      <c r="E113" s="82">
        <v>25</v>
      </c>
      <c r="F113" s="83">
        <v>1.7472251480480023</v>
      </c>
    </row>
    <row r="114" spans="1:6" s="5" customFormat="1" ht="11.25">
      <c r="A114" s="7" t="s">
        <v>27</v>
      </c>
      <c r="B114" s="80">
        <v>3</v>
      </c>
      <c r="C114" s="80">
        <v>745088</v>
      </c>
      <c r="D114" s="99">
        <f t="shared" si="7"/>
        <v>248362.66666666666</v>
      </c>
      <c r="E114" s="82">
        <v>27</v>
      </c>
      <c r="F114" s="83">
        <v>1.72</v>
      </c>
    </row>
    <row r="115" spans="1:6" s="5" customFormat="1" ht="11.25">
      <c r="A115" s="7" t="s">
        <v>28</v>
      </c>
      <c r="B115" s="80">
        <v>2</v>
      </c>
      <c r="C115" s="80">
        <v>740518</v>
      </c>
      <c r="D115" s="99">
        <f t="shared" si="7"/>
        <v>370259</v>
      </c>
      <c r="E115" s="82">
        <v>28</v>
      </c>
      <c r="F115" s="83">
        <v>1.77</v>
      </c>
    </row>
    <row r="116" spans="1:6" s="5" customFormat="1" ht="11.25">
      <c r="A116" s="7" t="s">
        <v>29</v>
      </c>
      <c r="B116" s="80">
        <v>5</v>
      </c>
      <c r="C116" s="80">
        <v>1111435</v>
      </c>
      <c r="D116" s="99">
        <f t="shared" si="7"/>
        <v>222287</v>
      </c>
      <c r="E116" s="82">
        <v>31</v>
      </c>
      <c r="F116" s="83">
        <v>1.86</v>
      </c>
    </row>
    <row r="117" spans="1:6" s="5" customFormat="1" ht="11.25">
      <c r="A117" s="7" t="s">
        <v>30</v>
      </c>
      <c r="B117" s="80">
        <v>4</v>
      </c>
      <c r="C117" s="80">
        <v>828913</v>
      </c>
      <c r="D117" s="99">
        <f t="shared" si="7"/>
        <v>207228.25</v>
      </c>
      <c r="E117" s="82">
        <v>21</v>
      </c>
      <c r="F117" s="83">
        <v>1.93</v>
      </c>
    </row>
    <row r="118" spans="1:6" s="5" customFormat="1" ht="11.25">
      <c r="A118" s="7" t="s">
        <v>31</v>
      </c>
      <c r="B118" s="80">
        <v>5</v>
      </c>
      <c r="C118" s="80">
        <v>1103746</v>
      </c>
      <c r="D118" s="99">
        <f t="shared" si="7"/>
        <v>220749.2</v>
      </c>
      <c r="E118" s="82">
        <v>28</v>
      </c>
      <c r="F118" s="85">
        <v>1.88</v>
      </c>
    </row>
    <row r="119" spans="1:6" s="5" customFormat="1" ht="11.25">
      <c r="A119" s="7"/>
      <c r="B119" s="80"/>
      <c r="C119" s="80"/>
      <c r="D119" s="99"/>
      <c r="E119" s="82"/>
      <c r="F119" s="85"/>
    </row>
    <row r="120" spans="1:6" s="5" customFormat="1" ht="11.25">
      <c r="A120" s="29" t="s">
        <v>0</v>
      </c>
      <c r="B120" s="86">
        <f>SUM(B107:B119)</f>
        <v>74</v>
      </c>
      <c r="C120" s="86">
        <f>SUM(C107:C119)</f>
        <v>20498818</v>
      </c>
      <c r="D120" s="100">
        <f>C120/B120</f>
        <v>277011.0540540541</v>
      </c>
      <c r="E120" s="88">
        <f>(($C107*E107)+($C108*E108)+($C109*E109)+($C110*E110)+($C111*E111)+($C112*E112)+($C113*E113)+($C114*E114)+($C115*E115)+($C116*E116)+($C117*E117)+($C118*E118))/$C120</f>
        <v>27.30914797136108</v>
      </c>
      <c r="F120" s="89">
        <f>(($C107*F107)+($C108*F108)+($C109*F109)+($C110*F110)+($C111*F111)+($C112*F112)+($C113*F113)+($C114*F114)+($C115*F115)+($C116*F116)+($C117*F117)+($C118*F118))/$C120</f>
        <v>1.7786132446346532</v>
      </c>
    </row>
    <row r="121" spans="1:6" s="5" customFormat="1" ht="11.25">
      <c r="A121" s="32"/>
      <c r="B121" s="90"/>
      <c r="C121" s="90"/>
      <c r="D121" s="101"/>
      <c r="E121" s="91"/>
      <c r="F121" s="92"/>
    </row>
    <row r="122" spans="1:6" s="5" customFormat="1" ht="11.25">
      <c r="A122" s="9" t="s">
        <v>1</v>
      </c>
      <c r="B122" s="80"/>
      <c r="C122" s="80"/>
      <c r="D122" s="102"/>
      <c r="E122" s="82"/>
      <c r="F122" s="83"/>
    </row>
    <row r="123" spans="1:6" s="5" customFormat="1" ht="11.25">
      <c r="A123" s="7" t="s">
        <v>20</v>
      </c>
      <c r="B123" s="76">
        <v>238</v>
      </c>
      <c r="C123" s="76">
        <v>106115125</v>
      </c>
      <c r="D123" s="98">
        <f aca="true" t="shared" si="8" ref="D123:D134">C123/B123</f>
        <v>445861.8697478992</v>
      </c>
      <c r="E123" s="78">
        <v>31</v>
      </c>
      <c r="F123" s="79">
        <v>2.5961894159762804</v>
      </c>
    </row>
    <row r="124" spans="1:6" s="5" customFormat="1" ht="11.25">
      <c r="A124" s="7" t="s">
        <v>21</v>
      </c>
      <c r="B124" s="80">
        <v>215</v>
      </c>
      <c r="C124" s="80">
        <v>74418961</v>
      </c>
      <c r="D124" s="99">
        <f t="shared" si="8"/>
        <v>346134.7023255814</v>
      </c>
      <c r="E124" s="82">
        <v>30</v>
      </c>
      <c r="F124" s="83">
        <v>2.3529064669419397</v>
      </c>
    </row>
    <row r="125" spans="1:6" ht="12.75">
      <c r="A125" s="7" t="s">
        <v>22</v>
      </c>
      <c r="B125" s="76">
        <v>410</v>
      </c>
      <c r="C125" s="76">
        <v>130716312</v>
      </c>
      <c r="D125" s="98">
        <f t="shared" si="8"/>
        <v>318820.2731707317</v>
      </c>
      <c r="E125" s="84">
        <v>28</v>
      </c>
      <c r="F125" s="79">
        <v>2.2500957409202305</v>
      </c>
    </row>
    <row r="126" spans="1:6" ht="12.75">
      <c r="A126" s="7" t="s">
        <v>23</v>
      </c>
      <c r="B126" s="80">
        <v>177</v>
      </c>
      <c r="C126" s="80">
        <v>57867912</v>
      </c>
      <c r="D126" s="99">
        <f t="shared" si="8"/>
        <v>326937.3559322034</v>
      </c>
      <c r="E126" s="82">
        <v>28</v>
      </c>
      <c r="F126" s="83">
        <v>2.248688241939678</v>
      </c>
    </row>
    <row r="127" spans="1:6" ht="12.75">
      <c r="A127" s="7" t="s">
        <v>24</v>
      </c>
      <c r="B127" s="80">
        <v>287</v>
      </c>
      <c r="C127" s="80">
        <v>85653809</v>
      </c>
      <c r="D127" s="99">
        <f t="shared" si="8"/>
        <v>298445.3275261324</v>
      </c>
      <c r="E127" s="82">
        <v>29</v>
      </c>
      <c r="F127" s="83">
        <v>2.260881866911488</v>
      </c>
    </row>
    <row r="128" spans="1:6" ht="12.75">
      <c r="A128" s="7" t="s">
        <v>25</v>
      </c>
      <c r="B128" s="80">
        <v>168</v>
      </c>
      <c r="C128" s="80">
        <v>56713248</v>
      </c>
      <c r="D128" s="99">
        <f t="shared" si="8"/>
        <v>337578.85714285716</v>
      </c>
      <c r="E128" s="82">
        <v>28</v>
      </c>
      <c r="F128" s="83">
        <v>2.245675655889079</v>
      </c>
    </row>
    <row r="129" spans="1:6" ht="12.75">
      <c r="A129" s="7" t="s">
        <v>26</v>
      </c>
      <c r="B129" s="80">
        <v>328</v>
      </c>
      <c r="C129" s="80">
        <v>98062132</v>
      </c>
      <c r="D129" s="99">
        <f t="shared" si="8"/>
        <v>298969.9146341463</v>
      </c>
      <c r="E129" s="82">
        <v>28</v>
      </c>
      <c r="F129" s="83">
        <v>2.2537181518753844</v>
      </c>
    </row>
    <row r="130" spans="1:6" ht="12.75">
      <c r="A130" s="7" t="s">
        <v>27</v>
      </c>
      <c r="B130" s="80">
        <v>199</v>
      </c>
      <c r="C130" s="80">
        <v>60971109</v>
      </c>
      <c r="D130" s="99">
        <f t="shared" si="8"/>
        <v>306387.4824120603</v>
      </c>
      <c r="E130" s="82">
        <v>28</v>
      </c>
      <c r="F130" s="83">
        <v>2.25</v>
      </c>
    </row>
    <row r="131" spans="1:6" ht="12.75">
      <c r="A131" s="7" t="s">
        <v>28</v>
      </c>
      <c r="B131" s="80">
        <v>401</v>
      </c>
      <c r="C131" s="80">
        <v>192367013</v>
      </c>
      <c r="D131" s="99">
        <f t="shared" si="8"/>
        <v>479718.2369077307</v>
      </c>
      <c r="E131" s="82">
        <v>46</v>
      </c>
      <c r="F131" s="83">
        <v>1.87</v>
      </c>
    </row>
    <row r="132" spans="1:6" ht="12.75">
      <c r="A132" s="7" t="s">
        <v>29</v>
      </c>
      <c r="B132" s="80">
        <v>735</v>
      </c>
      <c r="C132" s="80">
        <v>279812545</v>
      </c>
      <c r="D132" s="99">
        <f t="shared" si="8"/>
        <v>380697.34013605444</v>
      </c>
      <c r="E132" s="82">
        <v>46</v>
      </c>
      <c r="F132" s="83">
        <v>2.13</v>
      </c>
    </row>
    <row r="133" spans="1:6" ht="12.75">
      <c r="A133" s="7" t="s">
        <v>30</v>
      </c>
      <c r="B133" s="80">
        <v>816</v>
      </c>
      <c r="C133" s="80">
        <v>326438935</v>
      </c>
      <c r="D133" s="99">
        <f t="shared" si="8"/>
        <v>400047.71446078434</v>
      </c>
      <c r="E133" s="82">
        <v>48</v>
      </c>
      <c r="F133" s="83">
        <v>2.17</v>
      </c>
    </row>
    <row r="134" spans="1:6" ht="12.75">
      <c r="A134" s="7" t="s">
        <v>31</v>
      </c>
      <c r="B134" s="80">
        <v>831</v>
      </c>
      <c r="C134" s="80">
        <v>379276809</v>
      </c>
      <c r="D134" s="99">
        <f t="shared" si="8"/>
        <v>456410.119133574</v>
      </c>
      <c r="E134" s="82">
        <v>48</v>
      </c>
      <c r="F134" s="85">
        <v>2.17</v>
      </c>
    </row>
    <row r="135" spans="1:6" ht="12.75">
      <c r="A135" s="7"/>
      <c r="B135" s="80"/>
      <c r="C135" s="80"/>
      <c r="D135" s="99"/>
      <c r="E135" s="82"/>
      <c r="F135" s="85"/>
    </row>
    <row r="136" spans="1:6" ht="12.75">
      <c r="A136" s="29" t="s">
        <v>0</v>
      </c>
      <c r="B136" s="86">
        <f>SUM(B123:B135)</f>
        <v>4805</v>
      </c>
      <c r="C136" s="86">
        <f>SUM(C123:C135)</f>
        <v>1848413910</v>
      </c>
      <c r="D136" s="100">
        <f>C136/B136</f>
        <v>384685.51716961496</v>
      </c>
      <c r="E136" s="88">
        <f>(($C123*E123)+($C124*E124)+($C125*E125)+($C126*E126)+($C127*E127)+($C128*E128)+($C129*E129)+($C130*E130)+($C131*E131)+($C132*E132)+($C133*E133)+($C134*E134))/$C136</f>
        <v>40.533114961248046</v>
      </c>
      <c r="F136" s="89">
        <f>(($C123*F123)+($C124*F124)+($C125*F125)+($C126*F126)+($C127*F127)+($C128*F128)+($C129*F129)+($C130*F130)+($C131*F131)+($C132*F132)+($C133*F133)+($C134*F134))/$C136</f>
        <v>2.186295619788968</v>
      </c>
    </row>
    <row r="137" spans="1:6" ht="12.75">
      <c r="A137" s="32"/>
      <c r="B137" s="90"/>
      <c r="C137" s="90"/>
      <c r="D137" s="101"/>
      <c r="E137" s="91"/>
      <c r="F137" s="92"/>
    </row>
    <row r="138" spans="1:6" ht="12.75">
      <c r="A138" s="9" t="s">
        <v>2</v>
      </c>
      <c r="B138" s="80"/>
      <c r="C138" s="80"/>
      <c r="D138" s="102"/>
      <c r="E138" s="82"/>
      <c r="F138" s="83"/>
    </row>
    <row r="139" spans="1:6" ht="12.75">
      <c r="A139" s="7" t="s">
        <v>20</v>
      </c>
      <c r="B139" s="76">
        <v>58</v>
      </c>
      <c r="C139" s="76">
        <v>35215398</v>
      </c>
      <c r="D139" s="98">
        <f aca="true" t="shared" si="9" ref="D139:D150">C139/B139</f>
        <v>607162.0344827586</v>
      </c>
      <c r="E139" s="78">
        <v>36</v>
      </c>
      <c r="F139" s="79">
        <v>2.2174465209792604</v>
      </c>
    </row>
    <row r="140" spans="1:6" ht="12.75">
      <c r="A140" s="7" t="s">
        <v>21</v>
      </c>
      <c r="B140" s="80">
        <v>37</v>
      </c>
      <c r="C140" s="80">
        <v>21615325</v>
      </c>
      <c r="D140" s="99">
        <f t="shared" si="9"/>
        <v>584197.972972973</v>
      </c>
      <c r="E140" s="82">
        <v>33</v>
      </c>
      <c r="F140" s="83">
        <v>2.30026141822989</v>
      </c>
    </row>
    <row r="141" spans="1:6" ht="12.75">
      <c r="A141" s="7" t="s">
        <v>22</v>
      </c>
      <c r="B141" s="76">
        <v>44</v>
      </c>
      <c r="C141" s="76">
        <v>30249410</v>
      </c>
      <c r="D141" s="98">
        <f t="shared" si="9"/>
        <v>687486.5909090909</v>
      </c>
      <c r="E141" s="84">
        <v>37</v>
      </c>
      <c r="F141" s="79">
        <v>2.2097749152793393</v>
      </c>
    </row>
    <row r="142" spans="1:6" ht="12.75">
      <c r="A142" s="7" t="s">
        <v>23</v>
      </c>
      <c r="B142" s="80">
        <v>163</v>
      </c>
      <c r="C142" s="80">
        <v>94501843</v>
      </c>
      <c r="D142" s="99">
        <f t="shared" si="9"/>
        <v>579765.9079754602</v>
      </c>
      <c r="E142" s="82">
        <v>31</v>
      </c>
      <c r="F142" s="83">
        <v>2.2888374332551376</v>
      </c>
    </row>
    <row r="143" spans="1:6" ht="12.75">
      <c r="A143" s="7" t="s">
        <v>24</v>
      </c>
      <c r="B143" s="80">
        <v>39</v>
      </c>
      <c r="C143" s="80">
        <v>22887281</v>
      </c>
      <c r="D143" s="99">
        <f t="shared" si="9"/>
        <v>586853.358974359</v>
      </c>
      <c r="E143" s="82">
        <v>29</v>
      </c>
      <c r="F143" s="83">
        <v>2.1981806598171274</v>
      </c>
    </row>
    <row r="144" spans="1:6" ht="12.75">
      <c r="A144" s="7" t="s">
        <v>25</v>
      </c>
      <c r="B144" s="80">
        <v>40</v>
      </c>
      <c r="C144" s="80">
        <v>27232469</v>
      </c>
      <c r="D144" s="99">
        <f t="shared" si="9"/>
        <v>680811.725</v>
      </c>
      <c r="E144" s="82">
        <v>36</v>
      </c>
      <c r="F144" s="83">
        <v>2.064635732808509</v>
      </c>
    </row>
    <row r="145" spans="1:6" ht="12.75">
      <c r="A145" s="7" t="s">
        <v>26</v>
      </c>
      <c r="B145" s="80">
        <v>57</v>
      </c>
      <c r="C145" s="80">
        <v>32318444</v>
      </c>
      <c r="D145" s="99">
        <f t="shared" si="9"/>
        <v>566990.245614035</v>
      </c>
      <c r="E145" s="82">
        <v>34</v>
      </c>
      <c r="F145" s="83">
        <v>2.078597446089917</v>
      </c>
    </row>
    <row r="146" spans="1:6" ht="12.75">
      <c r="A146" s="7" t="s">
        <v>27</v>
      </c>
      <c r="B146" s="80">
        <v>50</v>
      </c>
      <c r="C146" s="80">
        <v>21528682</v>
      </c>
      <c r="D146" s="99">
        <f t="shared" si="9"/>
        <v>430573.64</v>
      </c>
      <c r="E146" s="82">
        <v>34</v>
      </c>
      <c r="F146" s="83">
        <v>2.16</v>
      </c>
    </row>
    <row r="147" spans="1:6" ht="12.75">
      <c r="A147" s="7" t="s">
        <v>28</v>
      </c>
      <c r="B147" s="80">
        <v>164</v>
      </c>
      <c r="C147" s="80">
        <v>106470038</v>
      </c>
      <c r="D147" s="99">
        <f t="shared" si="9"/>
        <v>649207.5487804879</v>
      </c>
      <c r="E147" s="82">
        <v>34</v>
      </c>
      <c r="F147" s="83">
        <v>2.47</v>
      </c>
    </row>
    <row r="148" spans="1:6" ht="12.75">
      <c r="A148" s="7" t="s">
        <v>29</v>
      </c>
      <c r="B148" s="80">
        <v>63</v>
      </c>
      <c r="C148" s="80">
        <v>38468505</v>
      </c>
      <c r="D148" s="99">
        <f t="shared" si="9"/>
        <v>610611.1904761905</v>
      </c>
      <c r="E148" s="82">
        <v>36</v>
      </c>
      <c r="F148" s="83">
        <v>2.52</v>
      </c>
    </row>
    <row r="149" spans="1:6" ht="12.75">
      <c r="A149" s="7" t="s">
        <v>30</v>
      </c>
      <c r="B149" s="80">
        <v>111</v>
      </c>
      <c r="C149" s="80">
        <v>74308657</v>
      </c>
      <c r="D149" s="99">
        <f t="shared" si="9"/>
        <v>669447.3603603604</v>
      </c>
      <c r="E149" s="82">
        <v>33</v>
      </c>
      <c r="F149" s="83">
        <v>2.53</v>
      </c>
    </row>
    <row r="150" spans="1:6" ht="12.75">
      <c r="A150" s="7" t="s">
        <v>31</v>
      </c>
      <c r="B150" s="80">
        <v>86</v>
      </c>
      <c r="C150" s="80">
        <v>49040307</v>
      </c>
      <c r="D150" s="99">
        <f t="shared" si="9"/>
        <v>570236.1279069767</v>
      </c>
      <c r="E150" s="82">
        <v>30</v>
      </c>
      <c r="F150" s="85">
        <v>2.57</v>
      </c>
    </row>
    <row r="151" spans="1:6" ht="12.75">
      <c r="A151" s="7"/>
      <c r="B151" s="80"/>
      <c r="C151" s="80"/>
      <c r="D151" s="99"/>
      <c r="E151" s="82"/>
      <c r="F151" s="85"/>
    </row>
    <row r="152" spans="1:6" ht="12.75">
      <c r="A152" s="29" t="s">
        <v>0</v>
      </c>
      <c r="B152" s="86">
        <f>SUM(B139:B151)</f>
        <v>912</v>
      </c>
      <c r="C152" s="86">
        <f>SUM(C139:C151)</f>
        <v>553836359</v>
      </c>
      <c r="D152" s="100">
        <f>C152/B152</f>
        <v>607276.7094298246</v>
      </c>
      <c r="E152" s="88">
        <f>(($C139*E139)+($C140*E140)+($C141*E141)+($C142*E142)+($C143*E143)+($C144*E144)+($C145*E145)+($C146*E146)+($C147*E147)+($C148*E148)+($C149*E149)+($C150*E150))/$C152</f>
        <v>33.28237616844509</v>
      </c>
      <c r="F152" s="89">
        <f>(($C139*F139)+($C140*F140)+($C141*F141)+($C142*F142)+($C143*F143)+($C144*F144)+($C145*F145)+($C146*F146)+($C147*F147)+($C148*F148)+($C149*F149)+($C150*F150))/$C152</f>
        <v>2.3565146904520944</v>
      </c>
    </row>
    <row r="153" spans="1:6" ht="12.75">
      <c r="A153" s="7"/>
      <c r="B153" s="33"/>
      <c r="C153" s="33"/>
      <c r="D153" s="96"/>
      <c r="E153" s="35"/>
      <c r="F153" s="35"/>
    </row>
    <row r="154" spans="1:6" ht="12.75">
      <c r="A154" s="9" t="s">
        <v>59</v>
      </c>
      <c r="B154" s="18"/>
      <c r="C154" s="23"/>
      <c r="D154" s="97"/>
      <c r="E154" s="58"/>
      <c r="F154" s="14"/>
    </row>
    <row r="155" spans="1:6" ht="12.75">
      <c r="A155" s="7" t="s">
        <v>20</v>
      </c>
      <c r="B155" s="108">
        <v>0</v>
      </c>
      <c r="C155" s="108">
        <v>0</v>
      </c>
      <c r="D155" s="108">
        <v>0</v>
      </c>
      <c r="E155" s="109">
        <v>0</v>
      </c>
      <c r="F155" s="110">
        <v>0</v>
      </c>
    </row>
    <row r="156" spans="1:6" ht="12.75">
      <c r="A156" s="7" t="s">
        <v>21</v>
      </c>
      <c r="B156" s="108">
        <v>0</v>
      </c>
      <c r="C156" s="108">
        <v>0</v>
      </c>
      <c r="D156" s="108">
        <v>0</v>
      </c>
      <c r="E156" s="109">
        <v>0</v>
      </c>
      <c r="F156" s="110">
        <v>0</v>
      </c>
    </row>
    <row r="157" spans="1:6" ht="12.75">
      <c r="A157" s="7" t="s">
        <v>22</v>
      </c>
      <c r="B157" s="108">
        <v>0</v>
      </c>
      <c r="C157" s="108">
        <v>0</v>
      </c>
      <c r="D157" s="108">
        <v>0</v>
      </c>
      <c r="E157" s="109">
        <v>0</v>
      </c>
      <c r="F157" s="110">
        <v>0</v>
      </c>
    </row>
    <row r="158" spans="1:6" ht="12.75">
      <c r="A158" s="7" t="s">
        <v>23</v>
      </c>
      <c r="B158" s="108">
        <v>0</v>
      </c>
      <c r="C158" s="108">
        <v>0</v>
      </c>
      <c r="D158" s="108">
        <v>0</v>
      </c>
      <c r="E158" s="109">
        <v>0</v>
      </c>
      <c r="F158" s="110">
        <v>0</v>
      </c>
    </row>
    <row r="159" spans="1:6" ht="12.75">
      <c r="A159" s="7" t="s">
        <v>24</v>
      </c>
      <c r="B159" s="108">
        <v>0</v>
      </c>
      <c r="C159" s="108">
        <v>0</v>
      </c>
      <c r="D159" s="108">
        <v>0</v>
      </c>
      <c r="E159" s="109">
        <v>0</v>
      </c>
      <c r="F159" s="110">
        <v>0</v>
      </c>
    </row>
    <row r="160" spans="1:6" ht="12.75">
      <c r="A160" s="7" t="s">
        <v>25</v>
      </c>
      <c r="B160" s="108">
        <v>0</v>
      </c>
      <c r="C160" s="108">
        <v>0</v>
      </c>
      <c r="D160" s="108">
        <v>0</v>
      </c>
      <c r="E160" s="109">
        <v>0</v>
      </c>
      <c r="F160" s="110">
        <v>0</v>
      </c>
    </row>
    <row r="161" spans="1:6" ht="12.75">
      <c r="A161" s="7" t="s">
        <v>26</v>
      </c>
      <c r="B161" s="108">
        <v>0</v>
      </c>
      <c r="C161" s="108">
        <v>0</v>
      </c>
      <c r="D161" s="108">
        <v>0</v>
      </c>
      <c r="E161" s="109">
        <v>0</v>
      </c>
      <c r="F161" s="110">
        <v>0</v>
      </c>
    </row>
    <row r="162" spans="1:6" ht="12.75">
      <c r="A162" s="7" t="s">
        <v>27</v>
      </c>
      <c r="B162" s="108">
        <v>0</v>
      </c>
      <c r="C162" s="108">
        <v>0</v>
      </c>
      <c r="D162" s="108">
        <v>0</v>
      </c>
      <c r="E162" s="109">
        <v>0</v>
      </c>
      <c r="F162" s="110">
        <v>0</v>
      </c>
    </row>
    <row r="163" spans="1:6" ht="12.75">
      <c r="A163" s="7" t="s">
        <v>28</v>
      </c>
      <c r="B163" s="80">
        <v>143</v>
      </c>
      <c r="C163" s="80">
        <v>96042959</v>
      </c>
      <c r="D163" s="99">
        <f>C163/B163</f>
        <v>671629.0839160839</v>
      </c>
      <c r="E163" s="82">
        <v>39</v>
      </c>
      <c r="F163" s="83">
        <v>2.14</v>
      </c>
    </row>
    <row r="164" spans="1:6" ht="12.75">
      <c r="A164" s="7" t="s">
        <v>29</v>
      </c>
      <c r="B164" s="80">
        <v>194</v>
      </c>
      <c r="C164" s="80">
        <v>119046278</v>
      </c>
      <c r="D164" s="99">
        <f>C164/B164</f>
        <v>613640.6082474227</v>
      </c>
      <c r="E164" s="82">
        <v>38</v>
      </c>
      <c r="F164" s="83">
        <v>2.15</v>
      </c>
    </row>
    <row r="165" spans="1:6" ht="12.75">
      <c r="A165" s="7" t="s">
        <v>30</v>
      </c>
      <c r="B165" s="80">
        <v>290</v>
      </c>
      <c r="C165" s="80">
        <v>166242487</v>
      </c>
      <c r="D165" s="99">
        <f>C165/B165</f>
        <v>573249.9551724138</v>
      </c>
      <c r="E165" s="82">
        <v>38</v>
      </c>
      <c r="F165" s="83">
        <v>2.15</v>
      </c>
    </row>
    <row r="166" spans="1:6" ht="12.75">
      <c r="A166" s="7" t="s">
        <v>31</v>
      </c>
      <c r="B166" s="80">
        <v>264</v>
      </c>
      <c r="C166" s="80">
        <v>153081946</v>
      </c>
      <c r="D166" s="99">
        <f>C166/B166</f>
        <v>579855.8560606061</v>
      </c>
      <c r="E166" s="82">
        <v>36</v>
      </c>
      <c r="F166" s="85">
        <v>2.15</v>
      </c>
    </row>
    <row r="167" spans="1:6" ht="12.75">
      <c r="A167" s="7"/>
      <c r="B167" s="80"/>
      <c r="C167" s="80"/>
      <c r="D167" s="99"/>
      <c r="E167" s="82"/>
      <c r="F167" s="85"/>
    </row>
    <row r="168" spans="1:6" ht="12.75">
      <c r="A168" s="29" t="s">
        <v>0</v>
      </c>
      <c r="B168" s="86">
        <f>SUM(B155:B167)</f>
        <v>891</v>
      </c>
      <c r="C168" s="86">
        <f>SUM(C155:C167)</f>
        <v>534413670</v>
      </c>
      <c r="D168" s="100">
        <f>C168/B168</f>
        <v>599790.8754208754</v>
      </c>
      <c r="E168" s="88">
        <f>(($C155*E155)+($C156*E156)+($C157*E157)+($C158*E158)+($C159*E159)+($C160*E160)+($C161*E161)+($C162*E162)+($C163*E163)+($C164*E164)+($C165*E165)+($C166*E166))/$C168</f>
        <v>37.60681968894995</v>
      </c>
      <c r="F168" s="89">
        <f>(($C155*F155)+($C156*F156)+($C157*F157)+($C158*F158)+($C159*F159)+($C160*F160)+($C161*F161)+($C162*F162)+($C163*F163)+($C164*F164)+($C165*F165)+($C166*F166))/$C168</f>
        <v>2.1482028349125124</v>
      </c>
    </row>
    <row r="169" spans="1:6" ht="12.75">
      <c r="A169" s="7"/>
      <c r="B169" s="33"/>
      <c r="C169" s="33"/>
      <c r="D169" s="96"/>
      <c r="E169" s="35"/>
      <c r="F169" s="35"/>
    </row>
    <row r="170" spans="1:6" ht="12.75">
      <c r="A170" s="9" t="s">
        <v>55</v>
      </c>
      <c r="B170" s="18"/>
      <c r="C170" s="23"/>
      <c r="D170" s="97"/>
      <c r="E170" s="58"/>
      <c r="F170" s="14"/>
    </row>
    <row r="171" spans="1:6" ht="12.75">
      <c r="A171" s="7" t="s">
        <v>20</v>
      </c>
      <c r="B171" s="108">
        <v>0</v>
      </c>
      <c r="C171" s="108">
        <v>0</v>
      </c>
      <c r="D171" s="108">
        <v>0</v>
      </c>
      <c r="E171" s="109">
        <v>0</v>
      </c>
      <c r="F171" s="110">
        <v>0</v>
      </c>
    </row>
    <row r="172" spans="1:6" ht="12.75">
      <c r="A172" s="7" t="s">
        <v>21</v>
      </c>
      <c r="B172" s="108">
        <v>0</v>
      </c>
      <c r="C172" s="108">
        <v>0</v>
      </c>
      <c r="D172" s="108">
        <v>0</v>
      </c>
      <c r="E172" s="109">
        <v>0</v>
      </c>
      <c r="F172" s="110">
        <v>0</v>
      </c>
    </row>
    <row r="173" spans="1:6" ht="12.75">
      <c r="A173" s="7" t="s">
        <v>22</v>
      </c>
      <c r="B173" s="108">
        <v>0</v>
      </c>
      <c r="C173" s="108">
        <v>0</v>
      </c>
      <c r="D173" s="108">
        <v>0</v>
      </c>
      <c r="E173" s="109">
        <v>0</v>
      </c>
      <c r="F173" s="110">
        <v>0</v>
      </c>
    </row>
    <row r="174" spans="1:6" ht="12.75">
      <c r="A174" s="7" t="s">
        <v>23</v>
      </c>
      <c r="B174" s="108">
        <v>0</v>
      </c>
      <c r="C174" s="108">
        <v>0</v>
      </c>
      <c r="D174" s="108">
        <v>0</v>
      </c>
      <c r="E174" s="109">
        <v>0</v>
      </c>
      <c r="F174" s="110">
        <v>0</v>
      </c>
    </row>
    <row r="175" spans="1:6" ht="12.75">
      <c r="A175" s="7" t="s">
        <v>24</v>
      </c>
      <c r="B175" s="80">
        <v>2</v>
      </c>
      <c r="C175" s="80">
        <v>6900634</v>
      </c>
      <c r="D175" s="99">
        <f>C175/B175</f>
        <v>3450317</v>
      </c>
      <c r="E175" s="82">
        <v>36</v>
      </c>
      <c r="F175" s="83">
        <v>1.73</v>
      </c>
    </row>
    <row r="176" spans="1:6" ht="12.75">
      <c r="A176" s="7" t="s">
        <v>25</v>
      </c>
      <c r="B176" s="108">
        <v>0</v>
      </c>
      <c r="C176" s="108">
        <v>0</v>
      </c>
      <c r="D176" s="108">
        <v>0</v>
      </c>
      <c r="E176" s="109">
        <v>0</v>
      </c>
      <c r="F176" s="110">
        <v>0</v>
      </c>
    </row>
    <row r="177" spans="1:6" ht="12.75">
      <c r="A177" s="7" t="s">
        <v>26</v>
      </c>
      <c r="B177" s="80">
        <v>2</v>
      </c>
      <c r="C177" s="80">
        <v>13270603</v>
      </c>
      <c r="D177" s="99">
        <f>C177/B177</f>
        <v>6635301.5</v>
      </c>
      <c r="E177" s="82">
        <v>24</v>
      </c>
      <c r="F177" s="83">
        <v>1.7357729886124993</v>
      </c>
    </row>
    <row r="178" spans="1:6" ht="12.75">
      <c r="A178" s="7" t="s">
        <v>27</v>
      </c>
      <c r="B178" s="80">
        <v>3</v>
      </c>
      <c r="C178" s="80">
        <v>8558275</v>
      </c>
      <c r="D178" s="99">
        <f>C178/B178</f>
        <v>2852758.3333333335</v>
      </c>
      <c r="E178" s="82">
        <v>36</v>
      </c>
      <c r="F178" s="83">
        <v>1.86</v>
      </c>
    </row>
    <row r="179" spans="1:6" ht="12.75">
      <c r="A179" s="7" t="s">
        <v>28</v>
      </c>
      <c r="B179" s="80">
        <v>6</v>
      </c>
      <c r="C179" s="80">
        <v>23274810</v>
      </c>
      <c r="D179" s="99">
        <f>C179/B179</f>
        <v>3879135</v>
      </c>
      <c r="E179" s="82">
        <v>34</v>
      </c>
      <c r="F179" s="83">
        <v>1.69</v>
      </c>
    </row>
    <row r="180" spans="1:6" ht="12.75">
      <c r="A180" s="7" t="s">
        <v>29</v>
      </c>
      <c r="B180" s="80">
        <v>8</v>
      </c>
      <c r="C180" s="80">
        <v>22083882</v>
      </c>
      <c r="D180" s="99">
        <f>C180/B180</f>
        <v>2760485.25</v>
      </c>
      <c r="E180" s="82">
        <v>30</v>
      </c>
      <c r="F180" s="83">
        <v>1.82</v>
      </c>
    </row>
    <row r="181" spans="1:6" ht="12.75">
      <c r="A181" s="7" t="s">
        <v>30</v>
      </c>
      <c r="B181" s="80">
        <v>8</v>
      </c>
      <c r="C181" s="80">
        <v>28726767</v>
      </c>
      <c r="D181" s="99">
        <f>C181/B181</f>
        <v>3590845.875</v>
      </c>
      <c r="E181" s="82">
        <v>34</v>
      </c>
      <c r="F181" s="83">
        <v>1.74</v>
      </c>
    </row>
    <row r="182" spans="1:6" ht="12.75">
      <c r="A182" s="7" t="s">
        <v>31</v>
      </c>
      <c r="B182" s="108">
        <v>0</v>
      </c>
      <c r="C182" s="108">
        <v>0</v>
      </c>
      <c r="D182" s="108">
        <v>0</v>
      </c>
      <c r="E182" s="109">
        <v>0</v>
      </c>
      <c r="F182" s="110">
        <v>0</v>
      </c>
    </row>
    <row r="183" spans="1:6" ht="12.75">
      <c r="A183" s="7"/>
      <c r="B183" s="80"/>
      <c r="C183" s="80"/>
      <c r="D183" s="99"/>
      <c r="E183" s="82"/>
      <c r="F183" s="85"/>
    </row>
    <row r="184" spans="1:6" ht="12.75">
      <c r="A184" s="29" t="s">
        <v>0</v>
      </c>
      <c r="B184" s="86">
        <f>SUM(B171:B183)</f>
        <v>29</v>
      </c>
      <c r="C184" s="86">
        <f>SUM(C171:C183)</f>
        <v>102814971</v>
      </c>
      <c r="D184" s="100">
        <f>C184/B184</f>
        <v>3545343.827586207</v>
      </c>
      <c r="E184" s="88">
        <f>(($C171*E171)+($C172*E172)+($C173*E173)+($C174*E174)+($C175*E175)+($C176*E176)+($C177*E177)+($C178*E178)+($C179*E179)+($C180*E180)+($C181*E181)+($C182*E182))/$C184</f>
        <v>32.150816577091675</v>
      </c>
      <c r="F184" s="89">
        <f>(($C171*F171)+($C172*F172)+($C173*F173)+($C174*F174)+($C175*F175)+($C176*F176)+($C177*F177)+($C178*F178)+($C179*F179)+($C180*F180)+($C181*F181)+($C182*F182))/$C184</f>
        <v>1.7546366012202637</v>
      </c>
    </row>
    <row r="185" spans="1:6" ht="12.75">
      <c r="A185" s="36"/>
      <c r="B185" s="37"/>
      <c r="C185" s="37"/>
      <c r="D185" s="103"/>
      <c r="E185" s="61"/>
      <c r="F185" s="62"/>
    </row>
    <row r="186" spans="1:6" ht="12.75">
      <c r="A186" s="40"/>
      <c r="B186" s="42"/>
      <c r="C186" s="42"/>
      <c r="D186" s="104"/>
      <c r="E186" s="63"/>
      <c r="F186" s="111"/>
    </row>
    <row r="187" spans="1:6" ht="12.75">
      <c r="A187" s="93" t="s">
        <v>0</v>
      </c>
      <c r="B187" s="72">
        <f>B24+B40+B88+B184+B56+B72+B104+B120+B136+B152+B168</f>
        <v>24582</v>
      </c>
      <c r="C187" s="72">
        <f>C24+C40+C88+C184+C56+C72+C104+C120+C136+C152+C168</f>
        <v>13420334992</v>
      </c>
      <c r="D187" s="105">
        <f>C187/B187</f>
        <v>545941.5422666993</v>
      </c>
      <c r="E187" s="74">
        <f>(($C24*E24)+($C40*E40)+($C56*E56)+($C72*E72)+($C88*E88)+($C104*E104)+($C120*E120)+($C136*E136)+($C152*E152)+($C168*E168)+($C184*E184))/$C187</f>
        <v>42.42199475395927</v>
      </c>
      <c r="F187" s="126">
        <f>(($C24*F24)+($C40*F40)+($C56*F56)+($C72*F72)+($C88*F88)+($C104*F104)+($C120*F120)+($C136*F136)+($C152*F152)+($C168*F168)+($C184*F184))/$C187</f>
        <v>1.9783154787887696</v>
      </c>
    </row>
    <row r="188" spans="1:6" ht="12.75">
      <c r="A188" s="41"/>
      <c r="B188" s="43"/>
      <c r="C188" s="43"/>
      <c r="D188" s="106"/>
      <c r="E188" s="65"/>
      <c r="F188" s="112"/>
    </row>
    <row r="189" spans="1:6" ht="12.75">
      <c r="A189" s="10"/>
      <c r="B189" s="2"/>
      <c r="C189" s="3"/>
      <c r="D189" s="4"/>
      <c r="E189" s="56"/>
      <c r="F189" s="57"/>
    </row>
    <row r="190" spans="1:6" ht="12.75">
      <c r="A190" s="1" t="s">
        <v>58</v>
      </c>
      <c r="B190" s="2"/>
      <c r="C190" s="3"/>
      <c r="D190" s="4"/>
      <c r="E190" s="56"/>
      <c r="F190" s="57"/>
    </row>
    <row r="191" spans="1:6" ht="12.75">
      <c r="A191" s="113" t="s">
        <v>7</v>
      </c>
      <c r="B191" s="114" t="s">
        <v>51</v>
      </c>
      <c r="C191" s="115" t="s">
        <v>3</v>
      </c>
      <c r="D191" s="63" t="s">
        <v>11</v>
      </c>
      <c r="E191" s="116" t="s">
        <v>13</v>
      </c>
      <c r="F191" s="64" t="s">
        <v>15</v>
      </c>
    </row>
    <row r="192" spans="1:6" ht="12.75">
      <c r="A192" s="117"/>
      <c r="B192" s="118" t="s">
        <v>9</v>
      </c>
      <c r="C192" s="119" t="s">
        <v>50</v>
      </c>
      <c r="D192" s="120" t="s">
        <v>52</v>
      </c>
      <c r="E192" s="121" t="s">
        <v>52</v>
      </c>
      <c r="F192" s="122" t="s">
        <v>60</v>
      </c>
    </row>
    <row r="193" spans="1:6" ht="12.75">
      <c r="A193" s="41"/>
      <c r="B193" s="123" t="s">
        <v>4</v>
      </c>
      <c r="C193" s="123" t="s">
        <v>5</v>
      </c>
      <c r="D193" s="124" t="s">
        <v>6</v>
      </c>
      <c r="E193" s="125" t="s">
        <v>17</v>
      </c>
      <c r="F193" s="125" t="s">
        <v>18</v>
      </c>
    </row>
    <row r="194" spans="1:6" ht="12.75">
      <c r="A194" s="32"/>
      <c r="B194" s="90"/>
      <c r="C194" s="90"/>
      <c r="D194" s="101"/>
      <c r="E194" s="91"/>
      <c r="F194" s="92"/>
    </row>
    <row r="195" spans="1:6" ht="12.75">
      <c r="A195" s="9" t="s">
        <v>32</v>
      </c>
      <c r="B195" s="80"/>
      <c r="C195" s="80"/>
      <c r="D195" s="102"/>
      <c r="E195" s="82"/>
      <c r="F195" s="83"/>
    </row>
    <row r="196" spans="1:6" ht="12.75">
      <c r="A196" s="7" t="s">
        <v>20</v>
      </c>
      <c r="B196" s="108">
        <v>0</v>
      </c>
      <c r="C196" s="108">
        <v>0</v>
      </c>
      <c r="D196" s="108">
        <v>0</v>
      </c>
      <c r="E196" s="109">
        <v>0</v>
      </c>
      <c r="F196" s="110">
        <v>0</v>
      </c>
    </row>
    <row r="197" spans="1:6" ht="12.75">
      <c r="A197" s="7" t="s">
        <v>21</v>
      </c>
      <c r="B197" s="108">
        <v>0</v>
      </c>
      <c r="C197" s="108">
        <v>0</v>
      </c>
      <c r="D197" s="108">
        <v>0</v>
      </c>
      <c r="E197" s="109">
        <v>0</v>
      </c>
      <c r="F197" s="110">
        <v>0</v>
      </c>
    </row>
    <row r="198" spans="1:6" ht="12.75">
      <c r="A198" s="7" t="s">
        <v>22</v>
      </c>
      <c r="B198" s="108">
        <v>0</v>
      </c>
      <c r="C198" s="108">
        <v>0</v>
      </c>
      <c r="D198" s="108">
        <v>0</v>
      </c>
      <c r="E198" s="109">
        <v>0</v>
      </c>
      <c r="F198" s="110">
        <v>0</v>
      </c>
    </row>
    <row r="199" spans="1:6" ht="12.75">
      <c r="A199" s="7" t="s">
        <v>23</v>
      </c>
      <c r="B199" s="108">
        <v>0</v>
      </c>
      <c r="C199" s="108">
        <v>0</v>
      </c>
      <c r="D199" s="108">
        <v>0</v>
      </c>
      <c r="E199" s="109">
        <v>0</v>
      </c>
      <c r="F199" s="110">
        <v>0</v>
      </c>
    </row>
    <row r="200" spans="1:6" ht="12.75">
      <c r="A200" s="7" t="s">
        <v>24</v>
      </c>
      <c r="B200" s="108">
        <v>0</v>
      </c>
      <c r="C200" s="108">
        <v>0</v>
      </c>
      <c r="D200" s="108">
        <v>0</v>
      </c>
      <c r="E200" s="109">
        <v>0</v>
      </c>
      <c r="F200" s="110">
        <v>0</v>
      </c>
    </row>
    <row r="201" spans="1:6" ht="12.75">
      <c r="A201" s="7" t="s">
        <v>25</v>
      </c>
      <c r="B201" s="108">
        <v>0</v>
      </c>
      <c r="C201" s="108">
        <v>0</v>
      </c>
      <c r="D201" s="108">
        <v>0</v>
      </c>
      <c r="E201" s="109">
        <v>0</v>
      </c>
      <c r="F201" s="110">
        <v>0</v>
      </c>
    </row>
    <row r="202" spans="1:6" ht="12.75">
      <c r="A202" s="7" t="s">
        <v>26</v>
      </c>
      <c r="B202" s="108">
        <v>0</v>
      </c>
      <c r="C202" s="108">
        <v>0</v>
      </c>
      <c r="D202" s="108">
        <v>0</v>
      </c>
      <c r="E202" s="109">
        <v>0</v>
      </c>
      <c r="F202" s="110">
        <v>0</v>
      </c>
    </row>
    <row r="203" spans="1:6" ht="12.75">
      <c r="A203" s="7" t="s">
        <v>27</v>
      </c>
      <c r="B203" s="80">
        <v>1</v>
      </c>
      <c r="C203" s="80">
        <v>2544662</v>
      </c>
      <c r="D203" s="99">
        <f>C203/B203</f>
        <v>2544662</v>
      </c>
      <c r="E203" s="82">
        <v>240</v>
      </c>
      <c r="F203" s="83">
        <v>7.9</v>
      </c>
    </row>
    <row r="204" spans="1:6" ht="12.75">
      <c r="A204" s="7" t="s">
        <v>28</v>
      </c>
      <c r="B204" s="80">
        <v>2</v>
      </c>
      <c r="C204" s="80">
        <v>9153309</v>
      </c>
      <c r="D204" s="99">
        <f>C204/B204</f>
        <v>4576654.5</v>
      </c>
      <c r="E204" s="82">
        <v>240</v>
      </c>
      <c r="F204" s="83">
        <v>7.3</v>
      </c>
    </row>
    <row r="205" spans="1:6" ht="12.75">
      <c r="A205" s="7" t="s">
        <v>29</v>
      </c>
      <c r="B205" s="80">
        <v>5</v>
      </c>
      <c r="C205" s="80">
        <v>16079475</v>
      </c>
      <c r="D205" s="99">
        <f>C205/B205</f>
        <v>3215895</v>
      </c>
      <c r="E205" s="82">
        <v>270</v>
      </c>
      <c r="F205" s="83">
        <v>7.61</v>
      </c>
    </row>
    <row r="206" spans="1:6" ht="12.75">
      <c r="A206" s="7" t="s">
        <v>30</v>
      </c>
      <c r="B206" s="80">
        <v>3</v>
      </c>
      <c r="C206" s="80">
        <v>222292237</v>
      </c>
      <c r="D206" s="99">
        <f>C206/B206</f>
        <v>74097412.33333333</v>
      </c>
      <c r="E206" s="82">
        <v>33</v>
      </c>
      <c r="F206" s="83">
        <v>7.36</v>
      </c>
    </row>
    <row r="207" spans="1:6" ht="12.75">
      <c r="A207" s="7" t="s">
        <v>31</v>
      </c>
      <c r="B207" s="80">
        <v>8</v>
      </c>
      <c r="C207" s="80">
        <v>226903733</v>
      </c>
      <c r="D207" s="99">
        <f>C207/B207</f>
        <v>28362966.625</v>
      </c>
      <c r="E207" s="82">
        <v>26</v>
      </c>
      <c r="F207" s="85">
        <v>7.32</v>
      </c>
    </row>
    <row r="208" spans="1:6" ht="12.75">
      <c r="A208" s="7"/>
      <c r="B208" s="80"/>
      <c r="C208" s="80"/>
      <c r="D208" s="99"/>
      <c r="E208" s="82"/>
      <c r="F208" s="85"/>
    </row>
    <row r="209" spans="1:6" ht="12.75">
      <c r="A209" s="29" t="s">
        <v>0</v>
      </c>
      <c r="B209" s="86">
        <f>SUM(B196:B208)</f>
        <v>19</v>
      </c>
      <c r="C209" s="86">
        <f>SUM(C196:C208)</f>
        <v>476973416</v>
      </c>
      <c r="D209" s="100">
        <f>C209/B209</f>
        <v>25103864</v>
      </c>
      <c r="E209" s="88">
        <f>(($C196*E196)+($C197*E197)+($C198*E198)+($C199*E199)+($C200*E200)+($C201*E201)+($C202*E202)+($C203*E203)+($C204*E204)+($C205*E205)+($C206*E206)+($C207*E207))/$C209</f>
        <v>42.73636954433536</v>
      </c>
      <c r="F209" s="89">
        <f>(($C196*F196)+($C197*F197)+($C198*F198)+($C199*F199)+($C200*F200)+($C201*F201)+($C202*F202)+($C203*F203)+($C204*F204)+($C205*F205)+($C206*F206)+($C207*F207))/$C209</f>
        <v>7.351128726490702</v>
      </c>
    </row>
    <row r="210" spans="1:6" ht="12.75">
      <c r="A210" s="7"/>
      <c r="B210" s="33"/>
      <c r="C210" s="33"/>
      <c r="D210" s="96"/>
      <c r="E210" s="35"/>
      <c r="F210" s="35"/>
    </row>
    <row r="211" spans="1:6" ht="12.75">
      <c r="A211" s="9" t="s">
        <v>59</v>
      </c>
      <c r="B211" s="18"/>
      <c r="C211" s="23"/>
      <c r="D211" s="97"/>
      <c r="E211" s="58"/>
      <c r="F211" s="14"/>
    </row>
    <row r="212" spans="1:6" ht="12.75">
      <c r="A212" s="7" t="s">
        <v>20</v>
      </c>
      <c r="B212" s="108">
        <v>0</v>
      </c>
      <c r="C212" s="108">
        <v>0</v>
      </c>
      <c r="D212" s="108">
        <v>0</v>
      </c>
      <c r="E212" s="109">
        <v>0</v>
      </c>
      <c r="F212" s="110">
        <v>0</v>
      </c>
    </row>
    <row r="213" spans="1:6" ht="12.75">
      <c r="A213" s="7" t="s">
        <v>21</v>
      </c>
      <c r="B213" s="108">
        <v>0</v>
      </c>
      <c r="C213" s="108">
        <v>0</v>
      </c>
      <c r="D213" s="108">
        <v>0</v>
      </c>
      <c r="E213" s="109">
        <v>0</v>
      </c>
      <c r="F213" s="110">
        <v>0</v>
      </c>
    </row>
    <row r="214" spans="1:6" ht="12.75">
      <c r="A214" s="7" t="s">
        <v>22</v>
      </c>
      <c r="B214" s="108">
        <v>0</v>
      </c>
      <c r="C214" s="108">
        <v>0</v>
      </c>
      <c r="D214" s="108">
        <v>0</v>
      </c>
      <c r="E214" s="109">
        <v>0</v>
      </c>
      <c r="F214" s="110">
        <v>0</v>
      </c>
    </row>
    <row r="215" spans="1:6" ht="12.75">
      <c r="A215" s="7" t="s">
        <v>23</v>
      </c>
      <c r="B215" s="108">
        <v>0</v>
      </c>
      <c r="C215" s="108">
        <v>0</v>
      </c>
      <c r="D215" s="108">
        <v>0</v>
      </c>
      <c r="E215" s="109">
        <v>0</v>
      </c>
      <c r="F215" s="110">
        <v>0</v>
      </c>
    </row>
    <row r="216" spans="1:6" ht="12.75">
      <c r="A216" s="7" t="s">
        <v>24</v>
      </c>
      <c r="B216" s="108">
        <v>0</v>
      </c>
      <c r="C216" s="108">
        <v>0</v>
      </c>
      <c r="D216" s="108">
        <v>0</v>
      </c>
      <c r="E216" s="109">
        <v>0</v>
      </c>
      <c r="F216" s="110">
        <v>0</v>
      </c>
    </row>
    <row r="217" spans="1:6" ht="12.75">
      <c r="A217" s="7" t="s">
        <v>25</v>
      </c>
      <c r="B217" s="108">
        <v>0</v>
      </c>
      <c r="C217" s="108">
        <v>0</v>
      </c>
      <c r="D217" s="108">
        <v>0</v>
      </c>
      <c r="E217" s="109">
        <v>0</v>
      </c>
      <c r="F217" s="110">
        <v>0</v>
      </c>
    </row>
    <row r="218" spans="1:6" ht="12.75">
      <c r="A218" s="7" t="s">
        <v>26</v>
      </c>
      <c r="B218" s="108">
        <v>0</v>
      </c>
      <c r="C218" s="108">
        <v>0</v>
      </c>
      <c r="D218" s="108">
        <v>0</v>
      </c>
      <c r="E218" s="109">
        <v>0</v>
      </c>
      <c r="F218" s="110">
        <v>0</v>
      </c>
    </row>
    <row r="219" spans="1:6" ht="12.75">
      <c r="A219" s="7" t="s">
        <v>27</v>
      </c>
      <c r="B219" s="80">
        <v>1</v>
      </c>
      <c r="C219" s="80">
        <v>6075506</v>
      </c>
      <c r="D219" s="99">
        <f>C219/B219</f>
        <v>6075506</v>
      </c>
      <c r="E219" s="82">
        <v>300</v>
      </c>
      <c r="F219" s="83">
        <v>7.4</v>
      </c>
    </row>
    <row r="220" spans="1:6" ht="12.75">
      <c r="A220" s="7" t="s">
        <v>28</v>
      </c>
      <c r="B220" s="80">
        <v>1</v>
      </c>
      <c r="C220" s="80">
        <v>2435899</v>
      </c>
      <c r="D220" s="99">
        <f>C220/B220</f>
        <v>2435899</v>
      </c>
      <c r="E220" s="82">
        <v>300</v>
      </c>
      <c r="F220" s="83">
        <v>7.42</v>
      </c>
    </row>
    <row r="221" spans="1:6" ht="12.75">
      <c r="A221" s="7" t="s">
        <v>29</v>
      </c>
      <c r="B221" s="80">
        <v>6</v>
      </c>
      <c r="C221" s="80">
        <v>20414959</v>
      </c>
      <c r="D221" s="99">
        <f>C221/B221</f>
        <v>3402493.1666666665</v>
      </c>
      <c r="E221" s="82">
        <v>280</v>
      </c>
      <c r="F221" s="83">
        <v>7.34</v>
      </c>
    </row>
    <row r="222" spans="1:6" ht="12.75">
      <c r="A222" s="7" t="s">
        <v>30</v>
      </c>
      <c r="B222" s="80">
        <v>7</v>
      </c>
      <c r="C222" s="80">
        <v>27631584</v>
      </c>
      <c r="D222" s="99">
        <f>C222/B222</f>
        <v>3947369.1428571427</v>
      </c>
      <c r="E222" s="82">
        <v>288</v>
      </c>
      <c r="F222" s="83">
        <v>7.12</v>
      </c>
    </row>
    <row r="223" spans="1:6" ht="12.75">
      <c r="A223" s="7" t="s">
        <v>31</v>
      </c>
      <c r="B223" s="80">
        <v>19</v>
      </c>
      <c r="C223" s="80">
        <v>91933032</v>
      </c>
      <c r="D223" s="99">
        <f>C223/B223</f>
        <v>4838580.631578947</v>
      </c>
      <c r="E223" s="82">
        <v>276</v>
      </c>
      <c r="F223" s="85">
        <v>7.08</v>
      </c>
    </row>
    <row r="224" spans="1:6" ht="12.75">
      <c r="A224" s="7"/>
      <c r="B224" s="80"/>
      <c r="C224" s="80"/>
      <c r="D224" s="99"/>
      <c r="E224" s="82"/>
      <c r="F224" s="85"/>
    </row>
    <row r="225" spans="1:6" ht="12.75">
      <c r="A225" s="29" t="s">
        <v>0</v>
      </c>
      <c r="B225" s="86">
        <f>SUM(B212:B224)</f>
        <v>34</v>
      </c>
      <c r="C225" s="86">
        <f>SUM(C212:C224)</f>
        <v>148490980</v>
      </c>
      <c r="D225" s="100">
        <f>C225/B225</f>
        <v>4367381.764705882</v>
      </c>
      <c r="E225" s="88">
        <f>(($C212*E212)+($C213*E213)+($C214*E214)+($C215*E215)+($C216*E216)+($C217*E217)+($C218*E218)+($C219*E219)+($C220*E220)+($C221*E221)+($C222*E222)+($C223*E223))/$C225</f>
        <v>280.1585863599257</v>
      </c>
      <c r="F225" s="89">
        <f>(($C212*F212)+($C213*F213)+($C214*F214)+($C215*F215)+($C216*F216)+($C217*F217)+($C218*F218)+($C219*F219)+($C220*F220)+($C221*F221)+($C222*F222)+($C223*F223))/$C225</f>
        <v>7.141859112789208</v>
      </c>
    </row>
    <row r="226" spans="1:6" ht="12.75">
      <c r="A226" s="36"/>
      <c r="B226" s="37"/>
      <c r="C226" s="37"/>
      <c r="D226" s="103"/>
      <c r="E226" s="61"/>
      <c r="F226" s="62"/>
    </row>
    <row r="227" spans="1:6" ht="12.75">
      <c r="A227" s="40"/>
      <c r="B227" s="42"/>
      <c r="C227" s="42"/>
      <c r="D227" s="104"/>
      <c r="E227" s="63"/>
      <c r="F227" s="111"/>
    </row>
    <row r="228" spans="1:6" ht="12.75">
      <c r="A228" s="93" t="s">
        <v>0</v>
      </c>
      <c r="B228" s="72">
        <f>B225+B209</f>
        <v>53</v>
      </c>
      <c r="C228" s="72">
        <f>C225+C209</f>
        <v>625464396</v>
      </c>
      <c r="D228" s="105">
        <f>C228/B228</f>
        <v>11801215.018867925</v>
      </c>
      <c r="E228" s="74">
        <f>(($C209*E209)+($C225*E225))/$C228</f>
        <v>99.10257979416626</v>
      </c>
      <c r="F228" s="75">
        <f>(($C209*F209)+($C225*F225))/$C228</f>
        <v>7.301446202239145</v>
      </c>
    </row>
    <row r="229" spans="1:6" ht="12.75">
      <c r="A229" s="41"/>
      <c r="B229" s="43"/>
      <c r="C229" s="43"/>
      <c r="D229" s="106"/>
      <c r="E229" s="65"/>
      <c r="F229" s="112"/>
    </row>
    <row r="230" spans="1:6" ht="12.75">
      <c r="A230" s="10"/>
      <c r="B230" s="2"/>
      <c r="C230" s="3"/>
      <c r="D230" s="4"/>
      <c r="E230" s="56"/>
      <c r="F230" s="57"/>
    </row>
    <row r="231" spans="1:6" ht="12.75">
      <c r="A231" s="1"/>
      <c r="B231" s="2"/>
      <c r="C231" s="3"/>
      <c r="D231" s="4"/>
      <c r="E231" s="56"/>
      <c r="F231" s="57"/>
    </row>
    <row r="232" spans="1:6" ht="12.75">
      <c r="A232" s="1"/>
      <c r="B232" s="2"/>
      <c r="C232" s="3"/>
      <c r="D232" s="4"/>
      <c r="E232" s="56"/>
      <c r="F232" s="57"/>
    </row>
    <row r="233" spans="1:6" ht="12.75">
      <c r="A233" s="1"/>
      <c r="B233" s="2"/>
      <c r="C233" s="3"/>
      <c r="D233" s="4"/>
      <c r="E233" s="56"/>
      <c r="F233" s="57"/>
    </row>
    <row r="234" spans="1:6" ht="12.75">
      <c r="A234" s="1"/>
      <c r="B234" s="2"/>
      <c r="C234" s="3"/>
      <c r="D234" s="4"/>
      <c r="E234" s="56"/>
      <c r="F234" s="57"/>
    </row>
    <row r="235" spans="1:6" ht="12.75">
      <c r="A235" s="1"/>
      <c r="B235" s="2"/>
      <c r="C235" s="3"/>
      <c r="D235" s="4"/>
      <c r="E235" s="56"/>
      <c r="F235" s="57"/>
    </row>
    <row r="236" spans="1:6" ht="12.75">
      <c r="A236" s="1"/>
      <c r="B236" s="2"/>
      <c r="C236" s="3"/>
      <c r="D236" s="4"/>
      <c r="E236" s="56"/>
      <c r="F236" s="57"/>
    </row>
    <row r="237" spans="1:6" ht="12.75">
      <c r="A237" s="1"/>
      <c r="B237" s="2"/>
      <c r="C237" s="3"/>
      <c r="D237" s="4"/>
      <c r="E237" s="56"/>
      <c r="F237" s="57"/>
    </row>
    <row r="238" spans="1:6" ht="12.75">
      <c r="A238" s="1"/>
      <c r="B238" s="2"/>
      <c r="C238" s="3"/>
      <c r="D238" s="4"/>
      <c r="E238" s="56"/>
      <c r="F238" s="57"/>
    </row>
    <row r="239" spans="1:6" ht="12.75">
      <c r="A239" s="1"/>
      <c r="B239" s="2"/>
      <c r="C239" s="3"/>
      <c r="D239" s="4"/>
      <c r="E239" s="56"/>
      <c r="F239" s="57"/>
    </row>
    <row r="240" spans="1:6" ht="12.75">
      <c r="A240" s="1"/>
      <c r="B240" s="2"/>
      <c r="C240" s="3"/>
      <c r="D240" s="4"/>
      <c r="E240" s="56"/>
      <c r="F240" s="57"/>
    </row>
    <row r="241" spans="1:6" ht="12.75">
      <c r="A241" s="1"/>
      <c r="B241" s="2"/>
      <c r="C241" s="3"/>
      <c r="D241" s="4"/>
      <c r="E241" s="56"/>
      <c r="F241" s="57"/>
    </row>
    <row r="242" spans="1:6" ht="12.75">
      <c r="A242" s="1"/>
      <c r="B242" s="2"/>
      <c r="C242" s="3"/>
      <c r="D242" s="4"/>
      <c r="E242" s="56"/>
      <c r="F242" s="57"/>
    </row>
    <row r="243" spans="1:6" ht="12.75">
      <c r="A243" s="1"/>
      <c r="B243" s="2"/>
      <c r="C243" s="3"/>
      <c r="D243" s="4"/>
      <c r="E243" s="56"/>
      <c r="F243" s="57"/>
    </row>
    <row r="244" spans="1:6" ht="12.75">
      <c r="A244" s="1"/>
      <c r="B244" s="2"/>
      <c r="C244" s="3"/>
      <c r="D244" s="4"/>
      <c r="E244" s="56"/>
      <c r="F244" s="57"/>
    </row>
    <row r="245" spans="1:6" ht="12.75">
      <c r="A245" s="1"/>
      <c r="B245" s="2"/>
      <c r="C245" s="3"/>
      <c r="D245" s="4"/>
      <c r="E245" s="56"/>
      <c r="F245" s="57"/>
    </row>
    <row r="246" spans="1:6" ht="12.75">
      <c r="A246" s="107"/>
      <c r="B246" s="107"/>
      <c r="C246" s="107"/>
      <c r="D246" s="107"/>
      <c r="E246" s="107"/>
      <c r="F246" s="107"/>
    </row>
    <row r="247" spans="1:6" ht="12.75">
      <c r="A247" s="107"/>
      <c r="B247" s="107"/>
      <c r="C247" s="107"/>
      <c r="D247" s="107"/>
      <c r="E247" s="107"/>
      <c r="F247" s="107"/>
    </row>
    <row r="248" spans="1:6" ht="12.75">
      <c r="A248" s="107"/>
      <c r="B248" s="107"/>
      <c r="C248" s="107"/>
      <c r="D248" s="107"/>
      <c r="E248" s="107"/>
      <c r="F248" s="107"/>
    </row>
    <row r="249" spans="1:6" ht="12.75">
      <c r="A249" s="107"/>
      <c r="B249" s="107"/>
      <c r="C249" s="107"/>
      <c r="D249" s="107"/>
      <c r="E249" s="107"/>
      <c r="F249" s="107"/>
    </row>
    <row r="250" spans="1:6" ht="12.75">
      <c r="A250" s="107"/>
      <c r="B250" s="107"/>
      <c r="C250" s="107"/>
      <c r="D250" s="107"/>
      <c r="E250" s="107"/>
      <c r="F250" s="107"/>
    </row>
    <row r="251" spans="1:6" ht="12.75">
      <c r="A251" s="107"/>
      <c r="B251" s="107"/>
      <c r="C251" s="107"/>
      <c r="D251" s="107"/>
      <c r="E251" s="107"/>
      <c r="F251" s="107"/>
    </row>
    <row r="252" spans="1:6" ht="12.75">
      <c r="A252" s="107"/>
      <c r="B252" s="107"/>
      <c r="C252" s="107"/>
      <c r="D252" s="107"/>
      <c r="E252" s="107"/>
      <c r="F252" s="107"/>
    </row>
    <row r="253" spans="1:6" ht="12.75">
      <c r="A253" s="107"/>
      <c r="B253" s="107"/>
      <c r="C253" s="107"/>
      <c r="D253" s="107"/>
      <c r="E253" s="107"/>
      <c r="F253" s="107"/>
    </row>
    <row r="254" spans="1:6" ht="12.75">
      <c r="A254" s="107"/>
      <c r="B254" s="107"/>
      <c r="C254" s="107"/>
      <c r="D254" s="107"/>
      <c r="E254" s="107"/>
      <c r="F254" s="107"/>
    </row>
    <row r="255" spans="1:6" ht="12.75">
      <c r="A255" s="107"/>
      <c r="B255" s="107"/>
      <c r="C255" s="107"/>
      <c r="D255" s="107"/>
      <c r="E255" s="107"/>
      <c r="F255" s="107"/>
    </row>
    <row r="256" spans="1:6" ht="12.75">
      <c r="A256" s="107"/>
      <c r="B256" s="107"/>
      <c r="C256" s="107"/>
      <c r="D256" s="107"/>
      <c r="E256" s="107"/>
      <c r="F256" s="107"/>
    </row>
    <row r="257" spans="1:6" ht="12.75">
      <c r="A257" s="107"/>
      <c r="B257" s="107"/>
      <c r="C257" s="107"/>
      <c r="D257" s="107"/>
      <c r="E257" s="107"/>
      <c r="F257" s="107"/>
    </row>
    <row r="258" spans="1:6" ht="12.75">
      <c r="A258" s="107"/>
      <c r="B258" s="107"/>
      <c r="C258" s="107"/>
      <c r="D258" s="107"/>
      <c r="E258" s="107"/>
      <c r="F258" s="107"/>
    </row>
    <row r="259" spans="1:6" ht="12.75">
      <c r="A259" s="107"/>
      <c r="B259" s="107"/>
      <c r="C259" s="107"/>
      <c r="D259" s="107"/>
      <c r="E259" s="107"/>
      <c r="F259" s="107"/>
    </row>
    <row r="260" spans="1:6" ht="12.75">
      <c r="A260" s="107"/>
      <c r="B260" s="107"/>
      <c r="C260" s="107"/>
      <c r="D260" s="107"/>
      <c r="E260" s="107"/>
      <c r="F260" s="107"/>
    </row>
    <row r="261" spans="1:6" ht="12.75">
      <c r="A261" s="107"/>
      <c r="B261" s="107"/>
      <c r="C261" s="107"/>
      <c r="D261" s="107"/>
      <c r="E261" s="107"/>
      <c r="F261" s="107"/>
    </row>
    <row r="262" spans="1:6" ht="12.75">
      <c r="A262" s="107"/>
      <c r="B262" s="107"/>
      <c r="C262" s="107"/>
      <c r="D262" s="107"/>
      <c r="E262" s="107"/>
      <c r="F262" s="107"/>
    </row>
    <row r="263" spans="1:6" ht="12.75">
      <c r="A263" s="107"/>
      <c r="B263" s="107"/>
      <c r="C263" s="107"/>
      <c r="D263" s="107"/>
      <c r="E263" s="107"/>
      <c r="F263" s="107"/>
    </row>
    <row r="264" spans="1:6" ht="12.75">
      <c r="A264" s="107"/>
      <c r="B264" s="107"/>
      <c r="C264" s="107"/>
      <c r="D264" s="107"/>
      <c r="E264" s="107"/>
      <c r="F264" s="107"/>
    </row>
    <row r="265" spans="1:6" ht="12.75">
      <c r="A265" s="107"/>
      <c r="B265" s="107"/>
      <c r="C265" s="107"/>
      <c r="D265" s="107"/>
      <c r="E265" s="107"/>
      <c r="F265" s="107"/>
    </row>
    <row r="266" spans="1:6" ht="12.75">
      <c r="A266" s="107"/>
      <c r="B266" s="107"/>
      <c r="C266" s="107"/>
      <c r="D266" s="107"/>
      <c r="E266" s="107"/>
      <c r="F266" s="107"/>
    </row>
    <row r="267" spans="1:6" ht="12.75">
      <c r="A267" s="107"/>
      <c r="B267" s="107"/>
      <c r="C267" s="107"/>
      <c r="D267" s="107"/>
      <c r="E267" s="107"/>
      <c r="F267" s="107"/>
    </row>
    <row r="268" spans="1:6" ht="12.75">
      <c r="A268" s="107"/>
      <c r="B268" s="107"/>
      <c r="C268" s="107"/>
      <c r="D268" s="107"/>
      <c r="E268" s="107"/>
      <c r="F268" s="107"/>
    </row>
    <row r="269" spans="1:6" ht="12.75">
      <c r="A269" s="107"/>
      <c r="B269" s="107"/>
      <c r="C269" s="107"/>
      <c r="D269" s="107"/>
      <c r="E269" s="107"/>
      <c r="F269" s="107"/>
    </row>
    <row r="270" spans="1:6" ht="12.75">
      <c r="A270" s="107"/>
      <c r="B270" s="107"/>
      <c r="C270" s="107"/>
      <c r="D270" s="107"/>
      <c r="E270" s="107"/>
      <c r="F270" s="107"/>
    </row>
    <row r="271" spans="1:6" ht="12.75">
      <c r="A271" s="107"/>
      <c r="B271" s="107"/>
      <c r="C271" s="107"/>
      <c r="D271" s="107"/>
      <c r="E271" s="107"/>
      <c r="F271" s="107"/>
    </row>
    <row r="272" spans="1:6" ht="12.75">
      <c r="A272" s="107"/>
      <c r="B272" s="107"/>
      <c r="C272" s="107"/>
      <c r="D272" s="107"/>
      <c r="E272" s="107"/>
      <c r="F272" s="107"/>
    </row>
    <row r="273" spans="1:6" ht="12.75">
      <c r="A273" s="107"/>
      <c r="B273" s="107"/>
      <c r="C273" s="107"/>
      <c r="D273" s="107"/>
      <c r="E273" s="107"/>
      <c r="F273" s="107"/>
    </row>
    <row r="274" spans="1:6" ht="12.75">
      <c r="A274" s="107"/>
      <c r="B274" s="107"/>
      <c r="C274" s="107"/>
      <c r="D274" s="107"/>
      <c r="E274" s="107"/>
      <c r="F274" s="107"/>
    </row>
    <row r="275" spans="1:6" ht="12.75">
      <c r="A275" s="107"/>
      <c r="B275" s="107"/>
      <c r="C275" s="107"/>
      <c r="D275" s="107"/>
      <c r="E275" s="107"/>
      <c r="F275" s="107"/>
    </row>
    <row r="276" spans="1:6" ht="12.75">
      <c r="A276" s="107"/>
      <c r="B276" s="107"/>
      <c r="C276" s="107"/>
      <c r="D276" s="107"/>
      <c r="E276" s="107"/>
      <c r="F276" s="107"/>
    </row>
    <row r="277" spans="1:6" ht="12.75">
      <c r="A277" s="107"/>
      <c r="B277" s="107"/>
      <c r="C277" s="107"/>
      <c r="D277" s="107"/>
      <c r="E277" s="107"/>
      <c r="F277" s="107"/>
    </row>
    <row r="278" spans="1:6" ht="12.75">
      <c r="A278" s="107"/>
      <c r="B278" s="107"/>
      <c r="C278" s="107"/>
      <c r="D278" s="107"/>
      <c r="E278" s="107"/>
      <c r="F278" s="107"/>
    </row>
    <row r="279" spans="1:6" ht="12.75">
      <c r="A279" s="107"/>
      <c r="B279" s="107"/>
      <c r="C279" s="107"/>
      <c r="D279" s="107"/>
      <c r="E279" s="107"/>
      <c r="F279" s="107"/>
    </row>
    <row r="280" spans="1:6" ht="12.75">
      <c r="A280" s="107"/>
      <c r="B280" s="107"/>
      <c r="C280" s="107"/>
      <c r="D280" s="107"/>
      <c r="E280" s="107"/>
      <c r="F280" s="107"/>
    </row>
    <row r="281" spans="1:6" ht="12.75">
      <c r="A281" s="107"/>
      <c r="B281" s="107"/>
      <c r="C281" s="107"/>
      <c r="D281" s="107"/>
      <c r="E281" s="107"/>
      <c r="F281" s="107"/>
    </row>
    <row r="282" spans="1:6" ht="12.75">
      <c r="A282" s="107"/>
      <c r="B282" s="107"/>
      <c r="C282" s="107"/>
      <c r="D282" s="107"/>
      <c r="E282" s="107"/>
      <c r="F282" s="107"/>
    </row>
  </sheetData>
  <sheetProtection/>
  <printOptions horizontalCentered="1"/>
  <pageMargins left="0.7874015748031497" right="0.7874015748031497" top="0.984251968503937" bottom="0.984251968503937" header="0" footer="0"/>
  <pageSetup fitToHeight="2" fitToWidth="1" horizontalDpi="300" verticalDpi="300" orientation="portrait" paperSize="9" scale="60" r:id="rId1"/>
  <rowBreaks count="1" manualBreakCount="1">
    <brk id="88" max="5" man="1"/>
  </rowBreaks>
  <ignoredErrors>
    <ignoredError sqref="D11:F230" numberStoredAsText="1" unlockedFormula="1"/>
    <ignoredError sqref="B8:F10 B231:F247 B11:C230" numberStoredAsText="1"/>
  </ignoredErrors>
</worksheet>
</file>

<file path=xl/worksheets/sheet9.xml><?xml version="1.0" encoding="utf-8"?>
<worksheet xmlns="http://schemas.openxmlformats.org/spreadsheetml/2006/main" xmlns:r="http://schemas.openxmlformats.org/officeDocument/2006/relationships">
  <dimension ref="A1:F119"/>
  <sheetViews>
    <sheetView zoomScalePageLayoutView="0" workbookViewId="0" topLeftCell="A1">
      <selection activeCell="A4" sqref="A4"/>
    </sheetView>
  </sheetViews>
  <sheetFormatPr defaultColWidth="11.421875" defaultRowHeight="12.75"/>
  <cols>
    <col min="1" max="1" width="19.7109375" style="0" customWidth="1"/>
    <col min="2" max="3" width="13.28125" style="0" customWidth="1"/>
    <col min="4" max="5" width="13.7109375" style="0" customWidth="1"/>
    <col min="6" max="6" width="13.28125" style="0" customWidth="1"/>
  </cols>
  <sheetData>
    <row r="1" spans="1:6" s="5" customFormat="1" ht="11.25">
      <c r="A1" s="1"/>
      <c r="B1" s="2"/>
      <c r="C1" s="3"/>
      <c r="D1" s="4"/>
      <c r="E1" s="56"/>
      <c r="F1" s="57"/>
    </row>
    <row r="2" spans="1:6" s="5" customFormat="1" ht="12.75">
      <c r="A2" s="11" t="s">
        <v>46</v>
      </c>
      <c r="B2" s="2"/>
      <c r="C2" s="3"/>
      <c r="D2" s="4"/>
      <c r="E2" s="56"/>
      <c r="F2" s="57"/>
    </row>
    <row r="3" spans="1:6" s="5" customFormat="1" ht="11.25">
      <c r="A3" s="1" t="s">
        <v>49</v>
      </c>
      <c r="B3" s="2"/>
      <c r="C3" s="3"/>
      <c r="D3" s="4"/>
      <c r="E3" s="56"/>
      <c r="F3" s="57"/>
    </row>
    <row r="4" spans="1:6" s="5" customFormat="1" ht="11.25">
      <c r="A4" s="1"/>
      <c r="B4" s="2"/>
      <c r="C4" s="3"/>
      <c r="D4" s="4"/>
      <c r="E4" s="56"/>
      <c r="F4" s="57"/>
    </row>
    <row r="5" spans="1:6" s="5" customFormat="1" ht="11.25">
      <c r="A5" s="6" t="s">
        <v>7</v>
      </c>
      <c r="B5" s="15" t="s">
        <v>8</v>
      </c>
      <c r="C5" s="19" t="s">
        <v>3</v>
      </c>
      <c r="D5" s="24" t="s">
        <v>11</v>
      </c>
      <c r="E5" s="20" t="s">
        <v>13</v>
      </c>
      <c r="F5" s="13" t="s">
        <v>15</v>
      </c>
    </row>
    <row r="6" spans="1:6" s="5" customFormat="1" ht="11.25">
      <c r="A6" s="7"/>
      <c r="B6" s="16" t="s">
        <v>9</v>
      </c>
      <c r="C6" s="21" t="s">
        <v>50</v>
      </c>
      <c r="D6" s="25" t="s">
        <v>12</v>
      </c>
      <c r="E6" s="22" t="s">
        <v>14</v>
      </c>
      <c r="F6" s="14" t="s">
        <v>16</v>
      </c>
    </row>
    <row r="7" spans="1:6" s="5" customFormat="1" ht="11.25">
      <c r="A7" s="8"/>
      <c r="B7" s="17" t="s">
        <v>4</v>
      </c>
      <c r="C7" s="17" t="s">
        <v>5</v>
      </c>
      <c r="D7" s="26" t="s">
        <v>6</v>
      </c>
      <c r="E7" s="12" t="s">
        <v>17</v>
      </c>
      <c r="F7" s="12" t="s">
        <v>18</v>
      </c>
    </row>
    <row r="8" spans="1:6" s="5" customFormat="1" ht="11.25">
      <c r="A8" s="7"/>
      <c r="B8" s="33"/>
      <c r="C8" s="33"/>
      <c r="D8" s="34"/>
      <c r="E8" s="35"/>
      <c r="F8" s="35"/>
    </row>
    <row r="9" spans="1:6" s="5" customFormat="1" ht="11.25">
      <c r="A9" s="9" t="s">
        <v>19</v>
      </c>
      <c r="B9" s="18"/>
      <c r="C9" s="23"/>
      <c r="D9" s="28"/>
      <c r="E9" s="58"/>
      <c r="F9" s="14"/>
    </row>
    <row r="10" spans="1:6" s="5" customFormat="1" ht="11.25">
      <c r="A10" s="7" t="s">
        <v>20</v>
      </c>
      <c r="B10" s="76">
        <v>275</v>
      </c>
      <c r="C10" s="76">
        <v>115544095</v>
      </c>
      <c r="D10" s="77">
        <v>420.16034545454545</v>
      </c>
      <c r="E10" s="78">
        <v>32</v>
      </c>
      <c r="F10" s="79">
        <v>2.3</v>
      </c>
    </row>
    <row r="11" spans="1:6" s="5" customFormat="1" ht="11.25">
      <c r="A11" s="7" t="s">
        <v>21</v>
      </c>
      <c r="B11" s="80">
        <v>79</v>
      </c>
      <c r="C11" s="80">
        <v>35368408</v>
      </c>
      <c r="D11" s="81">
        <v>447.70136708860764</v>
      </c>
      <c r="E11" s="82">
        <v>32</v>
      </c>
      <c r="F11" s="83">
        <v>2.3</v>
      </c>
    </row>
    <row r="12" spans="1:6" s="5" customFormat="1" ht="11.25">
      <c r="A12" s="7" t="s">
        <v>22</v>
      </c>
      <c r="B12" s="76">
        <v>88</v>
      </c>
      <c r="C12" s="76">
        <v>39123284</v>
      </c>
      <c r="D12" s="77">
        <v>444.5827727272727</v>
      </c>
      <c r="E12" s="78">
        <v>41</v>
      </c>
      <c r="F12" s="79">
        <v>2.3</v>
      </c>
    </row>
    <row r="13" spans="1:6" s="5" customFormat="1" ht="11.25">
      <c r="A13" s="7" t="s">
        <v>23</v>
      </c>
      <c r="B13" s="80">
        <v>384</v>
      </c>
      <c r="C13" s="80">
        <v>179349224</v>
      </c>
      <c r="D13" s="81">
        <v>467.0552708333333</v>
      </c>
      <c r="E13" s="82">
        <v>46</v>
      </c>
      <c r="F13" s="83">
        <v>2.3</v>
      </c>
    </row>
    <row r="14" spans="1:6" s="5" customFormat="1" ht="11.25">
      <c r="A14" s="7" t="s">
        <v>24</v>
      </c>
      <c r="B14" s="76">
        <v>188</v>
      </c>
      <c r="C14" s="76">
        <v>88953962</v>
      </c>
      <c r="D14" s="77">
        <v>473.15937234042553</v>
      </c>
      <c r="E14" s="78">
        <v>46</v>
      </c>
      <c r="F14" s="79">
        <v>2.3</v>
      </c>
    </row>
    <row r="15" spans="1:6" s="5" customFormat="1" ht="11.25">
      <c r="A15" s="7" t="s">
        <v>25</v>
      </c>
      <c r="B15" s="80">
        <v>114</v>
      </c>
      <c r="C15" s="80">
        <v>49765451</v>
      </c>
      <c r="D15" s="81">
        <v>436.53904385964915</v>
      </c>
      <c r="E15" s="82">
        <v>44</v>
      </c>
      <c r="F15" s="83">
        <v>2.3</v>
      </c>
    </row>
    <row r="16" spans="1:6" s="5" customFormat="1" ht="11.25">
      <c r="A16" s="7" t="s">
        <v>26</v>
      </c>
      <c r="B16" s="80">
        <v>112</v>
      </c>
      <c r="C16" s="80">
        <v>53089164</v>
      </c>
      <c r="D16" s="81">
        <v>474.01039285714285</v>
      </c>
      <c r="E16" s="82">
        <v>43</v>
      </c>
      <c r="F16" s="83">
        <v>2.3</v>
      </c>
    </row>
    <row r="17" spans="1:6" s="5" customFormat="1" ht="11.25">
      <c r="A17" s="7" t="s">
        <v>27</v>
      </c>
      <c r="B17" s="76">
        <v>248</v>
      </c>
      <c r="C17" s="76">
        <v>119317924</v>
      </c>
      <c r="D17" s="77">
        <v>481.1206612903226</v>
      </c>
      <c r="E17" s="78">
        <v>46</v>
      </c>
      <c r="F17" s="79">
        <v>2.3</v>
      </c>
    </row>
    <row r="18" spans="1:6" s="5" customFormat="1" ht="11.25">
      <c r="A18" s="7" t="s">
        <v>28</v>
      </c>
      <c r="B18" s="80">
        <v>171</v>
      </c>
      <c r="C18" s="80">
        <v>76248019</v>
      </c>
      <c r="D18" s="81">
        <v>445.89484795321636</v>
      </c>
      <c r="E18" s="82">
        <v>43</v>
      </c>
      <c r="F18" s="83">
        <v>2.3</v>
      </c>
    </row>
    <row r="19" spans="1:6" s="5" customFormat="1" ht="11.25">
      <c r="A19" s="7" t="s">
        <v>29</v>
      </c>
      <c r="B19" s="76">
        <v>102</v>
      </c>
      <c r="C19" s="76">
        <v>4011138</v>
      </c>
      <c r="D19" s="77">
        <v>393.24882352941177</v>
      </c>
      <c r="E19" s="78">
        <v>41</v>
      </c>
      <c r="F19" s="79">
        <v>2.3</v>
      </c>
    </row>
    <row r="20" spans="1:6" s="5" customFormat="1" ht="11.25">
      <c r="A20" s="7" t="s">
        <v>30</v>
      </c>
      <c r="B20" s="80">
        <v>184</v>
      </c>
      <c r="C20" s="80">
        <v>118949491</v>
      </c>
      <c r="D20" s="81">
        <v>646.464625</v>
      </c>
      <c r="E20" s="82">
        <v>47</v>
      </c>
      <c r="F20" s="83">
        <v>1.9695259133139125</v>
      </c>
    </row>
    <row r="21" spans="1:6" s="5" customFormat="1" ht="11.25">
      <c r="A21" s="7" t="s">
        <v>31</v>
      </c>
      <c r="B21" s="76">
        <v>268</v>
      </c>
      <c r="C21" s="76">
        <v>160919828</v>
      </c>
      <c r="D21" s="77">
        <v>600.4471194029851</v>
      </c>
      <c r="E21" s="84">
        <v>42</v>
      </c>
      <c r="F21" s="79">
        <v>1.9</v>
      </c>
    </row>
    <row r="22" spans="1:6" s="5" customFormat="1" ht="11.25">
      <c r="A22" s="7"/>
      <c r="B22" s="18"/>
      <c r="C22" s="18"/>
      <c r="D22" s="51"/>
      <c r="E22" s="54"/>
      <c r="F22" s="59"/>
    </row>
    <row r="23" spans="1:6" s="50" customFormat="1" ht="11.25">
      <c r="A23" s="29" t="s">
        <v>0</v>
      </c>
      <c r="B23" s="86">
        <f>SUM(B10:B22)</f>
        <v>2213</v>
      </c>
      <c r="C23" s="86">
        <f>SUM(C10:C22)</f>
        <v>1040639988</v>
      </c>
      <c r="D23" s="87">
        <f>C23/B23</f>
        <v>470239.4884771803</v>
      </c>
      <c r="E23" s="88">
        <f>(($C10*E10)+($C11*E11)+($C12*E12)+($C13*E13)+($C14*E14)+($C15*E15)+($C16*E16)+($C17*E17)+($C18*E18)+($C19*E19)+($C20*E20)+($C21*E21))/$C23</f>
        <v>42.78974528893464</v>
      </c>
      <c r="F23" s="89">
        <f>(($C10*F10)+($C11*F11)+($C12*F12)+($C13*F13)+($C14*F14)+($C15*F15)+($C16*F16)+($C17*F17)+($C18*F18)+($C19*F19)+($C20*F20)+($C21*F21))/$C23</f>
        <v>2.200371255385585</v>
      </c>
    </row>
    <row r="24" spans="1:6" s="5" customFormat="1" ht="11.25">
      <c r="A24" s="32"/>
      <c r="B24" s="30"/>
      <c r="C24" s="30"/>
      <c r="D24" s="30"/>
      <c r="E24" s="60"/>
      <c r="F24" s="24"/>
    </row>
    <row r="25" spans="1:6" s="5" customFormat="1" ht="11.25">
      <c r="A25" s="9" t="s">
        <v>32</v>
      </c>
      <c r="B25" s="18"/>
      <c r="C25" s="18"/>
      <c r="D25" s="52"/>
      <c r="E25" s="54"/>
      <c r="F25" s="22"/>
    </row>
    <row r="26" spans="1:6" s="5" customFormat="1" ht="11.25">
      <c r="A26" s="7" t="s">
        <v>20</v>
      </c>
      <c r="B26" s="76">
        <v>320</v>
      </c>
      <c r="C26" s="76">
        <v>122097734</v>
      </c>
      <c r="D26" s="77">
        <v>381.55541875</v>
      </c>
      <c r="E26" s="78">
        <v>25</v>
      </c>
      <c r="F26" s="79">
        <v>2.485299252973851</v>
      </c>
    </row>
    <row r="27" spans="1:6" s="5" customFormat="1" ht="11.25">
      <c r="A27" s="7" t="s">
        <v>21</v>
      </c>
      <c r="B27" s="80">
        <v>134</v>
      </c>
      <c r="C27" s="80">
        <v>56599263</v>
      </c>
      <c r="D27" s="81">
        <v>422.38255970149254</v>
      </c>
      <c r="E27" s="82">
        <v>26</v>
      </c>
      <c r="F27" s="83">
        <v>2.5040430155424462</v>
      </c>
    </row>
    <row r="28" spans="1:6" s="5" customFormat="1" ht="11.25">
      <c r="A28" s="7" t="s">
        <v>22</v>
      </c>
      <c r="B28" s="76">
        <v>1046</v>
      </c>
      <c r="C28" s="76">
        <v>394440572</v>
      </c>
      <c r="D28" s="77">
        <v>377.09423709369025</v>
      </c>
      <c r="E28" s="78">
        <v>27</v>
      </c>
      <c r="F28" s="79">
        <v>2.5095189513111245</v>
      </c>
    </row>
    <row r="29" spans="1:6" s="5" customFormat="1" ht="11.25">
      <c r="A29" s="7" t="s">
        <v>23</v>
      </c>
      <c r="B29" s="80">
        <v>739</v>
      </c>
      <c r="C29" s="80">
        <v>288913021</v>
      </c>
      <c r="D29" s="81">
        <v>390.95131393775375</v>
      </c>
      <c r="E29" s="82">
        <v>26</v>
      </c>
      <c r="F29" s="83">
        <v>2.501967868384859</v>
      </c>
    </row>
    <row r="30" spans="1:6" s="5" customFormat="1" ht="11.25">
      <c r="A30" s="7" t="s">
        <v>24</v>
      </c>
      <c r="B30" s="76">
        <v>209</v>
      </c>
      <c r="C30" s="76">
        <v>87755143</v>
      </c>
      <c r="D30" s="77">
        <v>419.88106698564593</v>
      </c>
      <c r="E30" s="78">
        <v>26</v>
      </c>
      <c r="F30" s="79">
        <v>2.504303995037647</v>
      </c>
    </row>
    <row r="31" spans="1:6" s="5" customFormat="1" ht="11.25">
      <c r="A31" s="7" t="s">
        <v>25</v>
      </c>
      <c r="B31" s="80">
        <v>171</v>
      </c>
      <c r="C31" s="80">
        <v>63410492</v>
      </c>
      <c r="D31" s="81">
        <v>370.8215906432748</v>
      </c>
      <c r="E31" s="82">
        <v>26</v>
      </c>
      <c r="F31" s="83">
        <v>2.500485779230352</v>
      </c>
    </row>
    <row r="32" spans="1:6" s="5" customFormat="1" ht="11.25">
      <c r="A32" s="7" t="s">
        <v>26</v>
      </c>
      <c r="B32" s="80">
        <v>665</v>
      </c>
      <c r="C32" s="80">
        <v>230178175</v>
      </c>
      <c r="D32" s="81">
        <v>346.1325939849624</v>
      </c>
      <c r="E32" s="82">
        <v>26</v>
      </c>
      <c r="F32" s="83">
        <v>2.4944508014280675</v>
      </c>
    </row>
    <row r="33" spans="1:6" s="5" customFormat="1" ht="11.25">
      <c r="A33" s="7" t="s">
        <v>27</v>
      </c>
      <c r="B33" s="76">
        <v>200</v>
      </c>
      <c r="C33" s="76">
        <v>78006482</v>
      </c>
      <c r="D33" s="77">
        <v>390.03241</v>
      </c>
      <c r="E33" s="78">
        <v>27</v>
      </c>
      <c r="F33" s="79">
        <v>2.5084944863940923</v>
      </c>
    </row>
    <row r="34" spans="1:6" s="5" customFormat="1" ht="11.25">
      <c r="A34" s="7" t="s">
        <v>28</v>
      </c>
      <c r="B34" s="80">
        <v>235</v>
      </c>
      <c r="C34" s="80">
        <v>87746287</v>
      </c>
      <c r="D34" s="81">
        <v>373.38845531914893</v>
      </c>
      <c r="E34" s="82">
        <v>26</v>
      </c>
      <c r="F34" s="83">
        <v>2.4864052139323</v>
      </c>
    </row>
    <row r="35" spans="1:6" s="5" customFormat="1" ht="11.25">
      <c r="A35" s="7" t="s">
        <v>29</v>
      </c>
      <c r="B35" s="76">
        <v>920</v>
      </c>
      <c r="C35" s="76">
        <v>410971661</v>
      </c>
      <c r="D35" s="77">
        <v>446.70832717391306</v>
      </c>
      <c r="E35" s="78">
        <v>27</v>
      </c>
      <c r="F35" s="79">
        <v>2.446791799836534</v>
      </c>
    </row>
    <row r="36" spans="1:6" s="5" customFormat="1" ht="11.25">
      <c r="A36" s="7" t="s">
        <v>30</v>
      </c>
      <c r="B36" s="80">
        <v>299</v>
      </c>
      <c r="C36" s="80">
        <v>117841254</v>
      </c>
      <c r="D36" s="81">
        <v>394.11790635451507</v>
      </c>
      <c r="E36" s="82">
        <v>25</v>
      </c>
      <c r="F36" s="83">
        <v>2.4099168505114514</v>
      </c>
    </row>
    <row r="37" spans="1:6" s="5" customFormat="1" ht="11.25">
      <c r="A37" s="7" t="s">
        <v>31</v>
      </c>
      <c r="B37" s="76">
        <v>620</v>
      </c>
      <c r="C37" s="76">
        <v>242603409</v>
      </c>
      <c r="D37" s="77">
        <v>391.295820967742</v>
      </c>
      <c r="E37" s="84">
        <v>25</v>
      </c>
      <c r="F37" s="79">
        <v>2.413533205957547</v>
      </c>
    </row>
    <row r="38" spans="1:6" s="5" customFormat="1" ht="11.25">
      <c r="A38" s="7"/>
      <c r="B38" s="18"/>
      <c r="C38" s="18"/>
      <c r="D38" s="51"/>
      <c r="E38" s="54"/>
      <c r="F38" s="59"/>
    </row>
    <row r="39" spans="1:6" s="50" customFormat="1" ht="11.25">
      <c r="A39" s="29" t="s">
        <v>0</v>
      </c>
      <c r="B39" s="86">
        <f>SUM(B26:B38)</f>
        <v>5558</v>
      </c>
      <c r="C39" s="86">
        <f>SUM(C26:C38)</f>
        <v>2180563493</v>
      </c>
      <c r="D39" s="87">
        <f>C39/B39</f>
        <v>392328.80406621087</v>
      </c>
      <c r="E39" s="88">
        <f>(($C26*E26)+($C27*E27)+($C28*E28)+($C29*E29)+($C30*E30)+($C31*E31)+($C32*E32)+($C33*E33)+($C34*E34)+($C35*E35)+($C36*E36)+($C37*E37))/$C39</f>
        <v>26.18384069956545</v>
      </c>
      <c r="F39" s="89">
        <f>(($C26*F26)+($C27*F27)+($C28*F28)+($C29*F29)+($C30*F30)+($C31*F31)+($C32*F32)+($C33*F33)+($C34*F34)+($C35*F35)+($C36*F36)+($C37*F37))/$C39</f>
        <v>2.476106324870954</v>
      </c>
    </row>
    <row r="40" spans="1:6" s="5" customFormat="1" ht="11.25">
      <c r="A40" s="32"/>
      <c r="B40" s="30"/>
      <c r="C40" s="30"/>
      <c r="D40" s="30"/>
      <c r="E40" s="60"/>
      <c r="F40" s="24"/>
    </row>
    <row r="41" spans="1:6" s="5" customFormat="1" ht="11.25">
      <c r="A41" s="9" t="s">
        <v>34</v>
      </c>
      <c r="B41" s="18"/>
      <c r="C41" s="18"/>
      <c r="D41" s="52"/>
      <c r="E41" s="54"/>
      <c r="F41" s="22"/>
    </row>
    <row r="42" spans="1:6" s="5" customFormat="1" ht="11.25">
      <c r="A42" s="7" t="s">
        <v>20</v>
      </c>
      <c r="B42" s="76">
        <v>324</v>
      </c>
      <c r="C42" s="76">
        <v>118924256</v>
      </c>
      <c r="D42" s="77">
        <v>367.05017283950616</v>
      </c>
      <c r="E42" s="78">
        <v>25</v>
      </c>
      <c r="F42" s="79">
        <v>1.4904186228417524</v>
      </c>
    </row>
    <row r="43" spans="1:6" s="5" customFormat="1" ht="11.25">
      <c r="A43" s="7" t="s">
        <v>21</v>
      </c>
      <c r="B43" s="80">
        <v>134</v>
      </c>
      <c r="C43" s="80">
        <v>41686119</v>
      </c>
      <c r="D43" s="81">
        <v>311.0904402985075</v>
      </c>
      <c r="E43" s="82">
        <v>25</v>
      </c>
      <c r="F43" s="83">
        <v>1.5208813610113237</v>
      </c>
    </row>
    <row r="44" spans="1:6" s="5" customFormat="1" ht="11.25">
      <c r="A44" s="7" t="s">
        <v>22</v>
      </c>
      <c r="B44" s="76">
        <v>263</v>
      </c>
      <c r="C44" s="76">
        <v>86599883</v>
      </c>
      <c r="D44" s="77">
        <v>329.2771216730038</v>
      </c>
      <c r="E44" s="78">
        <v>27</v>
      </c>
      <c r="F44" s="79">
        <v>1.5007429080475778</v>
      </c>
    </row>
    <row r="45" spans="1:6" s="5" customFormat="1" ht="11.25">
      <c r="A45" s="7" t="s">
        <v>23</v>
      </c>
      <c r="B45" s="80">
        <v>589</v>
      </c>
      <c r="C45" s="80">
        <v>196786286</v>
      </c>
      <c r="D45" s="81">
        <v>334.1023531409168</v>
      </c>
      <c r="E45" s="82">
        <v>30</v>
      </c>
      <c r="F45" s="83">
        <v>1.489483167287379</v>
      </c>
    </row>
    <row r="46" spans="1:6" s="5" customFormat="1" ht="11.25">
      <c r="A46" s="7" t="s">
        <v>24</v>
      </c>
      <c r="B46" s="76">
        <v>760</v>
      </c>
      <c r="C46" s="76">
        <v>245272842</v>
      </c>
      <c r="D46" s="77">
        <v>322.7274236842105</v>
      </c>
      <c r="E46" s="78">
        <v>30</v>
      </c>
      <c r="F46" s="79">
        <v>1.492786051910305</v>
      </c>
    </row>
    <row r="47" spans="1:6" s="5" customFormat="1" ht="11.25">
      <c r="A47" s="7" t="s">
        <v>25</v>
      </c>
      <c r="B47" s="80">
        <v>922</v>
      </c>
      <c r="C47" s="80">
        <v>279134229</v>
      </c>
      <c r="D47" s="81">
        <v>302.7486214750542</v>
      </c>
      <c r="E47" s="82">
        <v>30</v>
      </c>
      <c r="F47" s="83">
        <v>1.5097309617302435</v>
      </c>
    </row>
    <row r="48" spans="1:6" s="5" customFormat="1" ht="11.25">
      <c r="A48" s="7" t="s">
        <v>26</v>
      </c>
      <c r="B48" s="80">
        <v>649</v>
      </c>
      <c r="C48" s="80">
        <v>206599861</v>
      </c>
      <c r="D48" s="81">
        <v>318.335687211094</v>
      </c>
      <c r="E48" s="82">
        <v>31</v>
      </c>
      <c r="F48" s="83">
        <v>1.4926045001066095</v>
      </c>
    </row>
    <row r="49" spans="1:6" s="5" customFormat="1" ht="11.25">
      <c r="A49" s="7" t="s">
        <v>27</v>
      </c>
      <c r="B49" s="76">
        <v>426</v>
      </c>
      <c r="C49" s="76">
        <v>126717041</v>
      </c>
      <c r="D49" s="77">
        <v>297.4578427230047</v>
      </c>
      <c r="E49" s="78">
        <v>29</v>
      </c>
      <c r="F49" s="79">
        <v>1.5310605860027935</v>
      </c>
    </row>
    <row r="50" spans="1:6" s="5" customFormat="1" ht="11.25">
      <c r="A50" s="7" t="s">
        <v>28</v>
      </c>
      <c r="B50" s="80">
        <v>490</v>
      </c>
      <c r="C50" s="80">
        <v>146299231</v>
      </c>
      <c r="D50" s="81">
        <v>298.5698591836735</v>
      </c>
      <c r="E50" s="82">
        <v>29</v>
      </c>
      <c r="F50" s="83">
        <v>1.6441158556055568</v>
      </c>
    </row>
    <row r="51" spans="1:6" s="5" customFormat="1" ht="11.25">
      <c r="A51" s="7" t="s">
        <v>29</v>
      </c>
      <c r="B51" s="76">
        <v>570</v>
      </c>
      <c r="C51" s="76">
        <v>168589803</v>
      </c>
      <c r="D51" s="77">
        <v>295.7715842105263</v>
      </c>
      <c r="E51" s="78">
        <v>28</v>
      </c>
      <c r="F51" s="79">
        <v>1.7208454713005388</v>
      </c>
    </row>
    <row r="52" spans="1:6" s="5" customFormat="1" ht="11.25">
      <c r="A52" s="7" t="s">
        <v>30</v>
      </c>
      <c r="B52" s="80">
        <v>452</v>
      </c>
      <c r="C52" s="80">
        <v>138445247</v>
      </c>
      <c r="D52" s="81">
        <v>306.2947942477876</v>
      </c>
      <c r="E52" s="82">
        <v>29</v>
      </c>
      <c r="F52" s="83">
        <v>1.7162237602855372</v>
      </c>
    </row>
    <row r="53" spans="1:6" s="5" customFormat="1" ht="11.25">
      <c r="A53" s="7" t="s">
        <v>31</v>
      </c>
      <c r="B53" s="76">
        <v>487</v>
      </c>
      <c r="C53" s="76">
        <v>153487316</v>
      </c>
      <c r="D53" s="77">
        <v>315.16902669404516</v>
      </c>
      <c r="E53" s="84">
        <v>28</v>
      </c>
      <c r="F53" s="79">
        <v>1.7194887918295476</v>
      </c>
    </row>
    <row r="54" spans="1:6" s="5" customFormat="1" ht="11.25">
      <c r="A54" s="7"/>
      <c r="B54" s="18"/>
      <c r="C54" s="18"/>
      <c r="D54" s="51"/>
      <c r="E54" s="54"/>
      <c r="F54" s="59"/>
    </row>
    <row r="55" spans="1:6" s="50" customFormat="1" ht="11.25">
      <c r="A55" s="29" t="s">
        <v>0</v>
      </c>
      <c r="B55" s="86">
        <f>SUM(B42:B54)</f>
        <v>6066</v>
      </c>
      <c r="C55" s="86">
        <f>SUM(C42:C54)</f>
        <v>1908542114</v>
      </c>
      <c r="D55" s="87">
        <f>C55/B55</f>
        <v>314629.4286185295</v>
      </c>
      <c r="E55" s="88">
        <f>(($C42*E42)+($C43*E43)+($C44*E44)+($C45*E45)+($C46*E46)+($C47*E47)+($C48*E48)+($C49*E49)+($C50*E50)+($C51*E51)+($C52*E52)+($C53*E53))/$C55</f>
        <v>28.99825767219093</v>
      </c>
      <c r="F55" s="89">
        <f>(($C42*F42)+($C43*F43)+($C44*F44)+($C45*F45)+($C46*F46)+($C47*F47)+($C48*F48)+($C49*F49)+($C50*F50)+($C51*F51)+($C52*F52)+($C53*F53))/$C55</f>
        <v>1.5644580264682597</v>
      </c>
    </row>
    <row r="56" spans="1:6" s="5" customFormat="1" ht="11.25">
      <c r="A56" s="32"/>
      <c r="B56" s="30"/>
      <c r="C56" s="30"/>
      <c r="D56" s="30"/>
      <c r="E56" s="60"/>
      <c r="F56" s="24"/>
    </row>
    <row r="57" spans="1:6" s="5" customFormat="1" ht="11.25">
      <c r="A57" s="9" t="s">
        <v>35</v>
      </c>
      <c r="B57" s="18"/>
      <c r="C57" s="18"/>
      <c r="D57" s="52"/>
      <c r="E57" s="54"/>
      <c r="F57" s="22"/>
    </row>
    <row r="58" spans="1:6" s="5" customFormat="1" ht="11.25">
      <c r="A58" s="7" t="s">
        <v>20</v>
      </c>
      <c r="B58" s="76">
        <v>0</v>
      </c>
      <c r="C58" s="76">
        <v>0</v>
      </c>
      <c r="D58" s="81">
        <v>0</v>
      </c>
      <c r="E58" s="78">
        <v>0</v>
      </c>
      <c r="F58" s="94">
        <v>0</v>
      </c>
    </row>
    <row r="59" spans="1:6" s="5" customFormat="1" ht="11.25">
      <c r="A59" s="7" t="s">
        <v>21</v>
      </c>
      <c r="B59" s="80">
        <v>0</v>
      </c>
      <c r="C59" s="80">
        <v>0</v>
      </c>
      <c r="D59" s="81">
        <v>0</v>
      </c>
      <c r="E59" s="82">
        <v>0</v>
      </c>
      <c r="F59" s="95">
        <v>0</v>
      </c>
    </row>
    <row r="60" spans="1:6" s="5" customFormat="1" ht="11.25">
      <c r="A60" s="7" t="s">
        <v>22</v>
      </c>
      <c r="B60" s="76">
        <v>0</v>
      </c>
      <c r="C60" s="76">
        <v>0</v>
      </c>
      <c r="D60" s="81">
        <v>0</v>
      </c>
      <c r="E60" s="78">
        <v>0</v>
      </c>
      <c r="F60" s="94">
        <v>0</v>
      </c>
    </row>
    <row r="61" spans="1:6" s="5" customFormat="1" ht="11.25">
      <c r="A61" s="7" t="s">
        <v>23</v>
      </c>
      <c r="B61" s="80">
        <v>0</v>
      </c>
      <c r="C61" s="80">
        <v>0</v>
      </c>
      <c r="D61" s="81">
        <v>0</v>
      </c>
      <c r="E61" s="82">
        <v>0</v>
      </c>
      <c r="F61" s="95">
        <v>0</v>
      </c>
    </row>
    <row r="62" spans="1:6" s="5" customFormat="1" ht="11.25">
      <c r="A62" s="7" t="s">
        <v>24</v>
      </c>
      <c r="B62" s="76">
        <v>0</v>
      </c>
      <c r="C62" s="76">
        <v>0</v>
      </c>
      <c r="D62" s="81">
        <v>0</v>
      </c>
      <c r="E62" s="78">
        <v>0</v>
      </c>
      <c r="F62" s="94">
        <v>0</v>
      </c>
    </row>
    <row r="63" spans="1:6" s="5" customFormat="1" ht="11.25">
      <c r="A63" s="7" t="s">
        <v>25</v>
      </c>
      <c r="B63" s="80">
        <v>0</v>
      </c>
      <c r="C63" s="80">
        <v>0</v>
      </c>
      <c r="D63" s="81">
        <v>0</v>
      </c>
      <c r="E63" s="82">
        <v>0</v>
      </c>
      <c r="F63" s="95">
        <v>0</v>
      </c>
    </row>
    <row r="64" spans="1:6" s="5" customFormat="1" ht="11.25">
      <c r="A64" s="7" t="s">
        <v>26</v>
      </c>
      <c r="B64" s="80">
        <v>0</v>
      </c>
      <c r="C64" s="80">
        <v>0</v>
      </c>
      <c r="D64" s="81">
        <v>0</v>
      </c>
      <c r="E64" s="82">
        <v>0</v>
      </c>
      <c r="F64" s="95">
        <v>0</v>
      </c>
    </row>
    <row r="65" spans="1:6" s="5" customFormat="1" ht="11.25">
      <c r="A65" s="7" t="s">
        <v>27</v>
      </c>
      <c r="B65" s="76">
        <v>33</v>
      </c>
      <c r="C65" s="76">
        <v>17674963</v>
      </c>
      <c r="D65" s="77">
        <v>535.6049393939394</v>
      </c>
      <c r="E65" s="78">
        <v>32</v>
      </c>
      <c r="F65" s="79">
        <v>2.094163235306348</v>
      </c>
    </row>
    <row r="66" spans="1:6" s="5" customFormat="1" ht="11.25">
      <c r="A66" s="7" t="s">
        <v>28</v>
      </c>
      <c r="B66" s="80">
        <v>74</v>
      </c>
      <c r="C66" s="80">
        <v>42176698</v>
      </c>
      <c r="D66" s="81">
        <v>569.9553783783783</v>
      </c>
      <c r="E66" s="82">
        <v>29</v>
      </c>
      <c r="F66" s="83">
        <v>2.118288680161733</v>
      </c>
    </row>
    <row r="67" spans="1:6" s="5" customFormat="1" ht="11.25">
      <c r="A67" s="7" t="s">
        <v>29</v>
      </c>
      <c r="B67" s="76">
        <v>46</v>
      </c>
      <c r="C67" s="76">
        <v>25204795</v>
      </c>
      <c r="D67" s="77">
        <v>547.9303260869565</v>
      </c>
      <c r="E67" s="78">
        <v>33</v>
      </c>
      <c r="F67" s="79">
        <v>2.2334824476850534</v>
      </c>
    </row>
    <row r="68" spans="1:6" s="5" customFormat="1" ht="11.25">
      <c r="A68" s="7" t="s">
        <v>30</v>
      </c>
      <c r="B68" s="80">
        <v>93</v>
      </c>
      <c r="C68" s="80">
        <v>5629599</v>
      </c>
      <c r="D68" s="81">
        <v>605.3332258064515</v>
      </c>
      <c r="E68" s="82">
        <v>34</v>
      </c>
      <c r="F68" s="83">
        <v>2.304269328241674</v>
      </c>
    </row>
    <row r="69" spans="1:6" s="5" customFormat="1" ht="11.25">
      <c r="A69" s="7" t="s">
        <v>31</v>
      </c>
      <c r="B69" s="76">
        <v>117</v>
      </c>
      <c r="C69" s="76">
        <v>64316965</v>
      </c>
      <c r="D69" s="77">
        <v>549.7176495726495</v>
      </c>
      <c r="E69" s="84">
        <v>30</v>
      </c>
      <c r="F69" s="79">
        <v>2.4062131038055043</v>
      </c>
    </row>
    <row r="70" spans="1:6" s="5" customFormat="1" ht="11.25">
      <c r="A70" s="7"/>
      <c r="B70" s="18"/>
      <c r="C70" s="18"/>
      <c r="D70" s="51"/>
      <c r="E70" s="54"/>
      <c r="F70" s="59"/>
    </row>
    <row r="71" spans="1:6" s="50" customFormat="1" ht="11.25">
      <c r="A71" s="29" t="s">
        <v>0</v>
      </c>
      <c r="B71" s="86">
        <f>SUM(B58:B70)</f>
        <v>363</v>
      </c>
      <c r="C71" s="86">
        <f>SUM(C58:C70)</f>
        <v>155003020</v>
      </c>
      <c r="D71" s="87">
        <f>C71/B71</f>
        <v>427005.564738292</v>
      </c>
      <c r="E71" s="88">
        <f>(($C58*E58)+($C59*E59)+($C60*E60)+($C61*E61)+($C62*E62)+($C63*E63)+($C64*E64)+($C65*E65)+($C66*E66)+($C67*E67)+($C68*E68)+($C69*E69))/$C71</f>
        <v>30.589059548646212</v>
      </c>
      <c r="F71" s="89">
        <f>(($C58*F58)+($C59*F59)+($C60*F60)+($C61*F61)+($C62*F62)+($C63*F63)+($C64*F64)+($C65*F65)+($C66*F66)+($C67*F67)+($C68*F68)+($C69*F69))/$C71</f>
        <v>2.260495202970884</v>
      </c>
    </row>
    <row r="72" spans="1:6" s="5" customFormat="1" ht="11.25">
      <c r="A72" s="32"/>
      <c r="B72" s="30"/>
      <c r="C72" s="30"/>
      <c r="D72" s="30"/>
      <c r="E72" s="60"/>
      <c r="F72" s="24"/>
    </row>
    <row r="73" spans="1:6" s="5" customFormat="1" ht="11.25">
      <c r="A73" s="9" t="s">
        <v>1</v>
      </c>
      <c r="B73" s="18"/>
      <c r="C73" s="18"/>
      <c r="D73" s="52"/>
      <c r="E73" s="54"/>
      <c r="F73" s="22"/>
    </row>
    <row r="74" spans="1:6" s="5" customFormat="1" ht="11.25">
      <c r="A74" s="7" t="s">
        <v>20</v>
      </c>
      <c r="B74" s="76">
        <v>0</v>
      </c>
      <c r="C74" s="76">
        <v>0</v>
      </c>
      <c r="D74" s="81">
        <v>0</v>
      </c>
      <c r="E74" s="78">
        <v>0</v>
      </c>
      <c r="F74" s="94">
        <v>0</v>
      </c>
    </row>
    <row r="75" spans="1:6" s="5" customFormat="1" ht="11.25">
      <c r="A75" s="7" t="s">
        <v>21</v>
      </c>
      <c r="B75" s="80">
        <v>0</v>
      </c>
      <c r="C75" s="80">
        <v>0</v>
      </c>
      <c r="D75" s="81">
        <v>0</v>
      </c>
      <c r="E75" s="82">
        <v>0</v>
      </c>
      <c r="F75" s="95">
        <v>0</v>
      </c>
    </row>
    <row r="76" spans="1:6" s="5" customFormat="1" ht="11.25">
      <c r="A76" s="7" t="s">
        <v>22</v>
      </c>
      <c r="B76" s="76">
        <v>0</v>
      </c>
      <c r="C76" s="76">
        <v>0</v>
      </c>
      <c r="D76" s="81">
        <v>0</v>
      </c>
      <c r="E76" s="78">
        <v>0</v>
      </c>
      <c r="F76" s="94">
        <v>0</v>
      </c>
    </row>
    <row r="77" spans="1:6" s="5" customFormat="1" ht="11.25">
      <c r="A77" s="7" t="s">
        <v>23</v>
      </c>
      <c r="B77" s="80">
        <v>0</v>
      </c>
      <c r="C77" s="80">
        <v>0</v>
      </c>
      <c r="D77" s="81">
        <v>0</v>
      </c>
      <c r="E77" s="82">
        <v>0</v>
      </c>
      <c r="F77" s="95">
        <v>0</v>
      </c>
    </row>
    <row r="78" spans="1:6" s="5" customFormat="1" ht="11.25">
      <c r="A78" s="7" t="s">
        <v>24</v>
      </c>
      <c r="B78" s="76">
        <v>0</v>
      </c>
      <c r="C78" s="76">
        <v>0</v>
      </c>
      <c r="D78" s="81">
        <v>0</v>
      </c>
      <c r="E78" s="78">
        <v>0</v>
      </c>
      <c r="F78" s="94">
        <v>0</v>
      </c>
    </row>
    <row r="79" spans="1:6" s="5" customFormat="1" ht="11.25">
      <c r="A79" s="7" t="s">
        <v>25</v>
      </c>
      <c r="B79" s="80">
        <v>0</v>
      </c>
      <c r="C79" s="80">
        <v>0</v>
      </c>
      <c r="D79" s="81">
        <v>0</v>
      </c>
      <c r="E79" s="82">
        <v>0</v>
      </c>
      <c r="F79" s="95">
        <v>0</v>
      </c>
    </row>
    <row r="80" spans="1:6" s="5" customFormat="1" ht="11.25">
      <c r="A80" s="7" t="s">
        <v>26</v>
      </c>
      <c r="B80" s="80">
        <v>0</v>
      </c>
      <c r="C80" s="80">
        <v>0</v>
      </c>
      <c r="D80" s="81">
        <v>0</v>
      </c>
      <c r="E80" s="82">
        <v>0</v>
      </c>
      <c r="F80" s="95">
        <v>0</v>
      </c>
    </row>
    <row r="81" spans="1:6" s="5" customFormat="1" ht="11.25">
      <c r="A81" s="7" t="s">
        <v>27</v>
      </c>
      <c r="B81" s="76">
        <v>0</v>
      </c>
      <c r="C81" s="76">
        <v>0</v>
      </c>
      <c r="D81" s="81">
        <v>0</v>
      </c>
      <c r="E81" s="78">
        <v>0</v>
      </c>
      <c r="F81" s="94">
        <v>0</v>
      </c>
    </row>
    <row r="82" spans="1:6" s="5" customFormat="1" ht="11.25">
      <c r="A82" s="7" t="s">
        <v>28</v>
      </c>
      <c r="B82" s="80">
        <v>0</v>
      </c>
      <c r="C82" s="80">
        <v>0</v>
      </c>
      <c r="D82" s="81">
        <v>0</v>
      </c>
      <c r="E82" s="82">
        <v>0</v>
      </c>
      <c r="F82" s="95">
        <v>0</v>
      </c>
    </row>
    <row r="83" spans="1:6" s="5" customFormat="1" ht="11.25">
      <c r="A83" s="7" t="s">
        <v>29</v>
      </c>
      <c r="B83" s="80">
        <v>0</v>
      </c>
      <c r="C83" s="80">
        <v>0</v>
      </c>
      <c r="D83" s="81">
        <v>0</v>
      </c>
      <c r="E83" s="82">
        <v>0</v>
      </c>
      <c r="F83" s="95">
        <v>0</v>
      </c>
    </row>
    <row r="84" spans="1:6" s="5" customFormat="1" ht="11.25">
      <c r="A84" s="7" t="s">
        <v>30</v>
      </c>
      <c r="B84" s="80">
        <v>72</v>
      </c>
      <c r="C84" s="80">
        <v>1778925</v>
      </c>
      <c r="D84" s="81">
        <v>247.07291666666666</v>
      </c>
      <c r="E84" s="82">
        <v>33</v>
      </c>
      <c r="F84" s="83">
        <v>2.9011381705243333</v>
      </c>
    </row>
    <row r="85" spans="1:6" s="5" customFormat="1" ht="11.25">
      <c r="A85" s="7" t="s">
        <v>31</v>
      </c>
      <c r="B85" s="76">
        <v>326</v>
      </c>
      <c r="C85" s="76">
        <v>113012839</v>
      </c>
      <c r="D85" s="77">
        <v>346.6651503067485</v>
      </c>
      <c r="E85" s="84">
        <v>32</v>
      </c>
      <c r="F85" s="79">
        <v>2.7531719232360845</v>
      </c>
    </row>
    <row r="86" spans="1:6" s="5" customFormat="1" ht="11.25">
      <c r="A86" s="7"/>
      <c r="B86" s="18"/>
      <c r="C86" s="18"/>
      <c r="D86" s="51"/>
      <c r="E86" s="54"/>
      <c r="F86" s="59"/>
    </row>
    <row r="87" spans="1:6" s="50" customFormat="1" ht="11.25">
      <c r="A87" s="29" t="s">
        <v>0</v>
      </c>
      <c r="B87" s="86">
        <f>SUM(B74:B86)</f>
        <v>398</v>
      </c>
      <c r="C87" s="86">
        <f>SUM(C74:C86)</f>
        <v>114791764</v>
      </c>
      <c r="D87" s="87">
        <f>C87/B87</f>
        <v>288421.5175879397</v>
      </c>
      <c r="E87" s="88">
        <f>(($C74*E74)+($C75*E75)+($C76*E76)+($C77*E77)+($C78*E78)+($C79*E79)+($C80*E80)+($C81*E81)+($C82*E82)+($C83*E83)+($C84*E84)+($C85*E85))/$C87</f>
        <v>32.015496974155745</v>
      </c>
      <c r="F87" s="89">
        <f>(($C74*F74)+($C75*F75)+($C76*F76)+($C77*F77)+($C78*F78)+($C79*F79)+($C80*F80)+($C81*F81)+($C82*F82)+($C83*F83)+($C84*F84)+($C85*F85))/$C87</f>
        <v>2.7554649523462325</v>
      </c>
    </row>
    <row r="88" spans="1:6" s="5" customFormat="1" ht="11.25">
      <c r="A88" s="32"/>
      <c r="B88" s="30"/>
      <c r="C88" s="30"/>
      <c r="D88" s="30"/>
      <c r="E88" s="60"/>
      <c r="F88" s="24"/>
    </row>
    <row r="89" spans="1:6" s="5" customFormat="1" ht="11.25">
      <c r="A89" s="9" t="s">
        <v>36</v>
      </c>
      <c r="B89" s="18"/>
      <c r="C89" s="18"/>
      <c r="D89" s="52"/>
      <c r="E89" s="54"/>
      <c r="F89" s="22"/>
    </row>
    <row r="90" spans="1:6" s="5" customFormat="1" ht="11.25">
      <c r="A90" s="7" t="s">
        <v>20</v>
      </c>
      <c r="B90" s="76">
        <v>0</v>
      </c>
      <c r="C90" s="76">
        <v>0</v>
      </c>
      <c r="D90" s="81">
        <v>0</v>
      </c>
      <c r="E90" s="78">
        <v>0</v>
      </c>
      <c r="F90" s="94">
        <v>0</v>
      </c>
    </row>
    <row r="91" spans="1:6" s="5" customFormat="1" ht="11.25">
      <c r="A91" s="7" t="s">
        <v>21</v>
      </c>
      <c r="B91" s="80">
        <v>0</v>
      </c>
      <c r="C91" s="80">
        <v>0</v>
      </c>
      <c r="D91" s="81">
        <v>0</v>
      </c>
      <c r="E91" s="82">
        <v>0</v>
      </c>
      <c r="F91" s="95">
        <v>0</v>
      </c>
    </row>
    <row r="92" spans="1:6" s="5" customFormat="1" ht="11.25">
      <c r="A92" s="7" t="s">
        <v>22</v>
      </c>
      <c r="B92" s="76">
        <v>0</v>
      </c>
      <c r="C92" s="76">
        <v>0</v>
      </c>
      <c r="D92" s="81">
        <v>0</v>
      </c>
      <c r="E92" s="78">
        <v>0</v>
      </c>
      <c r="F92" s="94">
        <v>0</v>
      </c>
    </row>
    <row r="93" spans="1:6" s="5" customFormat="1" ht="11.25">
      <c r="A93" s="7" t="s">
        <v>23</v>
      </c>
      <c r="B93" s="80">
        <v>0</v>
      </c>
      <c r="C93" s="80">
        <v>0</v>
      </c>
      <c r="D93" s="81">
        <v>0</v>
      </c>
      <c r="E93" s="82">
        <v>0</v>
      </c>
      <c r="F93" s="95">
        <v>0</v>
      </c>
    </row>
    <row r="94" spans="1:6" s="5" customFormat="1" ht="11.25">
      <c r="A94" s="7" t="s">
        <v>24</v>
      </c>
      <c r="B94" s="76">
        <v>0</v>
      </c>
      <c r="C94" s="76">
        <v>0</v>
      </c>
      <c r="D94" s="81">
        <v>0</v>
      </c>
      <c r="E94" s="78">
        <v>0</v>
      </c>
      <c r="F94" s="94">
        <v>0</v>
      </c>
    </row>
    <row r="95" spans="1:6" s="5" customFormat="1" ht="11.25">
      <c r="A95" s="7" t="s">
        <v>25</v>
      </c>
      <c r="B95" s="80">
        <v>0</v>
      </c>
      <c r="C95" s="80">
        <v>0</v>
      </c>
      <c r="D95" s="81">
        <v>0</v>
      </c>
      <c r="E95" s="82">
        <v>0</v>
      </c>
      <c r="F95" s="95">
        <v>0</v>
      </c>
    </row>
    <row r="96" spans="1:6" s="5" customFormat="1" ht="11.25">
      <c r="A96" s="7" t="s">
        <v>26</v>
      </c>
      <c r="B96" s="80">
        <v>0</v>
      </c>
      <c r="C96" s="80">
        <v>0</v>
      </c>
      <c r="D96" s="81">
        <v>0</v>
      </c>
      <c r="E96" s="82">
        <v>0</v>
      </c>
      <c r="F96" s="95">
        <v>0</v>
      </c>
    </row>
    <row r="97" spans="1:6" s="5" customFormat="1" ht="11.25">
      <c r="A97" s="7" t="s">
        <v>27</v>
      </c>
      <c r="B97" s="76">
        <v>0</v>
      </c>
      <c r="C97" s="76">
        <v>0</v>
      </c>
      <c r="D97" s="81">
        <v>0</v>
      </c>
      <c r="E97" s="78">
        <v>0</v>
      </c>
      <c r="F97" s="94">
        <v>0</v>
      </c>
    </row>
    <row r="98" spans="1:6" s="5" customFormat="1" ht="11.25">
      <c r="A98" s="7" t="s">
        <v>28</v>
      </c>
      <c r="B98" s="80">
        <v>3</v>
      </c>
      <c r="C98" s="80">
        <v>2400855</v>
      </c>
      <c r="D98" s="81">
        <v>800.285</v>
      </c>
      <c r="E98" s="82">
        <v>42</v>
      </c>
      <c r="F98" s="83">
        <v>2.0793681209402486</v>
      </c>
    </row>
    <row r="99" spans="1:6" s="5" customFormat="1" ht="11.25">
      <c r="A99" s="7" t="s">
        <v>29</v>
      </c>
      <c r="B99" s="76">
        <v>2</v>
      </c>
      <c r="C99" s="76">
        <v>1607346</v>
      </c>
      <c r="D99" s="77">
        <v>803.673</v>
      </c>
      <c r="E99" s="78">
        <v>25</v>
      </c>
      <c r="F99" s="79">
        <v>2.3802877165215204</v>
      </c>
    </row>
    <row r="100" spans="1:6" s="5" customFormat="1" ht="11.25">
      <c r="A100" s="7" t="s">
        <v>30</v>
      </c>
      <c r="B100" s="80">
        <v>27</v>
      </c>
      <c r="C100" s="80">
        <v>16210925</v>
      </c>
      <c r="D100" s="81">
        <v>600.4046296296297</v>
      </c>
      <c r="E100" s="82">
        <v>33</v>
      </c>
      <c r="F100" s="83">
        <v>2.2933904635299958</v>
      </c>
    </row>
    <row r="101" spans="1:6" s="5" customFormat="1" ht="11.25">
      <c r="A101" s="7" t="s">
        <v>31</v>
      </c>
      <c r="B101" s="76">
        <v>39</v>
      </c>
      <c r="C101" s="76">
        <v>19878906</v>
      </c>
      <c r="D101" s="77">
        <v>509.7155384615384</v>
      </c>
      <c r="E101" s="84">
        <v>31</v>
      </c>
      <c r="F101" s="79">
        <v>2.4120369521340863</v>
      </c>
    </row>
    <row r="102" spans="1:6" s="5" customFormat="1" ht="11.25">
      <c r="A102" s="7"/>
      <c r="B102" s="18"/>
      <c r="C102" s="18"/>
      <c r="D102" s="51"/>
      <c r="E102" s="54"/>
      <c r="F102" s="59"/>
    </row>
    <row r="103" spans="1:6" s="50" customFormat="1" ht="11.25">
      <c r="A103" s="29" t="s">
        <v>0</v>
      </c>
      <c r="B103" s="86">
        <f>SUM(B90:B102)</f>
        <v>71</v>
      </c>
      <c r="C103" s="86">
        <f>SUM(C90:C102)</f>
        <v>40098032</v>
      </c>
      <c r="D103" s="87">
        <f>C103/B103</f>
        <v>564761.014084507</v>
      </c>
      <c r="E103" s="88">
        <f>(($C90*E90)+($C91*E91)+($C92*E92)+($C93*E93)+($C94*E94)+($C95*E95)+($C96*E96)+($C97*E97)+($C98*E98)+($C99*E99)+($C100*E100)+($C101*E101))/$C103</f>
        <v>32.226673144457564</v>
      </c>
      <c r="F103" s="89">
        <f>(($C90*F90)+($C91*F91)+($C92*F92)+($C93*F93)+($C94*F94)+($C95*F95)+($C96*F96)+($C97*F97)+($C98*F98)+($C99*F99)+($C100*F100)+($C101*F101))/$C103</f>
        <v>2.3428791699802125</v>
      </c>
    </row>
    <row r="104" spans="1:6" s="5" customFormat="1" ht="11.25">
      <c r="A104" s="36"/>
      <c r="B104" s="37"/>
      <c r="C104" s="37"/>
      <c r="D104" s="37"/>
      <c r="E104" s="61"/>
      <c r="F104" s="62"/>
    </row>
    <row r="105" spans="1:6" s="5" customFormat="1" ht="11.25">
      <c r="A105" s="40"/>
      <c r="B105" s="42"/>
      <c r="C105" s="42"/>
      <c r="D105" s="42"/>
      <c r="E105" s="63"/>
      <c r="F105" s="64"/>
    </row>
    <row r="106" spans="1:6" s="71" customFormat="1" ht="12">
      <c r="A106" s="93" t="s">
        <v>0</v>
      </c>
      <c r="B106" s="72">
        <f>B23+B39+B55+B71+B87+B103</f>
        <v>14669</v>
      </c>
      <c r="C106" s="72">
        <f>C23+C39+C55+C71+C87+C103</f>
        <v>5439638411</v>
      </c>
      <c r="D106" s="73">
        <f>C106/B106</f>
        <v>370825.4421569296</v>
      </c>
      <c r="E106" s="74">
        <f>(($C23*E23)+($C39*E39)+($C55*E55)+($C71*E71)+($C87*E87)+($C103*E103))/$C106</f>
        <v>30.6412611867631</v>
      </c>
      <c r="F106" s="75">
        <f>(($C23*F23)+($C39*F39)+($C55*F55)+($C71*F71)+($C87*F87)+($C103*F103))/$C106</f>
        <v>2.102266299388774</v>
      </c>
    </row>
    <row r="107" spans="1:6" s="5" customFormat="1" ht="11.25">
      <c r="A107" s="41"/>
      <c r="B107" s="43"/>
      <c r="C107" s="43"/>
      <c r="D107" s="43"/>
      <c r="E107" s="65"/>
      <c r="F107" s="66"/>
    </row>
    <row r="108" spans="1:6" s="5" customFormat="1" ht="11.25">
      <c r="A108" s="1"/>
      <c r="B108" s="2"/>
      <c r="C108" s="3"/>
      <c r="D108" s="4"/>
      <c r="E108" s="56"/>
      <c r="F108" s="57"/>
    </row>
    <row r="109" spans="1:6" s="5" customFormat="1" ht="11.25">
      <c r="A109" s="1" t="s">
        <v>37</v>
      </c>
      <c r="B109" s="2"/>
      <c r="C109" s="3"/>
      <c r="D109" s="4"/>
      <c r="E109" s="56"/>
      <c r="F109" s="57"/>
    </row>
    <row r="110" spans="1:6" s="5" customFormat="1" ht="11.25">
      <c r="A110" s="1"/>
      <c r="B110" s="2"/>
      <c r="C110" s="3"/>
      <c r="D110" s="4"/>
      <c r="E110" s="56"/>
      <c r="F110" s="57"/>
    </row>
    <row r="111" spans="1:6" s="5" customFormat="1" ht="11.25">
      <c r="A111" s="1"/>
      <c r="B111" s="1"/>
      <c r="C111" s="3"/>
      <c r="D111" s="4"/>
      <c r="E111" s="56"/>
      <c r="F111" s="57"/>
    </row>
    <row r="112" spans="1:6" s="5" customFormat="1" ht="11.25">
      <c r="A112" s="1"/>
      <c r="B112" s="2"/>
      <c r="C112" s="3"/>
      <c r="D112" s="4"/>
      <c r="E112" s="56"/>
      <c r="F112" s="57"/>
    </row>
    <row r="113" spans="1:6" s="5" customFormat="1" ht="11.25">
      <c r="A113" s="1"/>
      <c r="B113" s="2"/>
      <c r="C113" s="3"/>
      <c r="D113" s="4"/>
      <c r="E113" s="56"/>
      <c r="F113" s="57"/>
    </row>
    <row r="114" spans="1:6" s="5" customFormat="1" ht="11.25">
      <c r="A114" s="1"/>
      <c r="B114" s="2"/>
      <c r="C114" s="3"/>
      <c r="D114" s="4"/>
      <c r="E114" s="56"/>
      <c r="F114" s="57"/>
    </row>
    <row r="115" spans="1:6" s="5" customFormat="1" ht="11.25">
      <c r="A115" s="1"/>
      <c r="B115" s="2"/>
      <c r="C115" s="3"/>
      <c r="D115" s="4"/>
      <c r="E115" s="56"/>
      <c r="F115" s="57"/>
    </row>
    <row r="116" spans="1:6" s="5" customFormat="1" ht="11.25">
      <c r="A116" s="1"/>
      <c r="B116" s="2"/>
      <c r="C116" s="3"/>
      <c r="D116" s="4"/>
      <c r="E116" s="56"/>
      <c r="F116" s="57"/>
    </row>
    <row r="117" spans="1:6" s="5" customFormat="1" ht="11.25">
      <c r="A117" s="1"/>
      <c r="B117" s="2"/>
      <c r="C117" s="3"/>
      <c r="D117" s="4"/>
      <c r="E117" s="56"/>
      <c r="F117" s="57"/>
    </row>
    <row r="118" spans="1:6" s="5" customFormat="1" ht="11.25">
      <c r="A118" s="1"/>
      <c r="B118" s="2"/>
      <c r="C118" s="3"/>
      <c r="D118" s="4"/>
      <c r="E118" s="56"/>
      <c r="F118" s="57"/>
    </row>
    <row r="119" spans="1:6" s="5" customFormat="1" ht="11.25">
      <c r="A119" s="1"/>
      <c r="B119" s="2"/>
      <c r="C119" s="3"/>
      <c r="D119" s="4"/>
      <c r="E119" s="56"/>
      <c r="F119" s="57"/>
    </row>
  </sheetData>
  <sheetProtection/>
  <printOptions horizontalCentered="1"/>
  <pageMargins left="0.7874015748031497" right="0.7874015748031497" top="0.984251968503937" bottom="0.984251968503937" header="0" footer="0"/>
  <pageSetup horizontalDpi="300" verticalDpi="300" orientation="portrait" paperSize="9" scale="87" r:id="rId1"/>
  <ignoredErrors>
    <ignoredError sqref="B7:F7" numberStoredAsText="1"/>
    <ignoredError sqref="E23:F23 E55:F55 E39:F39 E71:F71 E87:F87 E106:F106 E103:F10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Superintendencia de Valores y Seguros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Cortés Henríquez</dc:creator>
  <cp:keywords/>
  <dc:description/>
  <cp:lastModifiedBy>Seda Espejo Salvador</cp:lastModifiedBy>
  <cp:lastPrinted>2009-11-20T18:12:50Z</cp:lastPrinted>
  <dcterms:created xsi:type="dcterms:W3CDTF">2004-04-02T15:52:52Z</dcterms:created>
  <dcterms:modified xsi:type="dcterms:W3CDTF">2012-02-01T14:18:54Z</dcterms:modified>
  <cp:category/>
  <cp:version/>
  <cp:contentType/>
  <cp:contentStatus/>
</cp:coreProperties>
</file>