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446" windowWidth="9720" windowHeight="4380" tabRatio="533" activeTab="0"/>
  </bookViews>
  <sheets>
    <sheet name="A RESERVAS 528" sheetId="1" r:id="rId1"/>
    <sheet name="B RESERVAS 778" sheetId="2" r:id="rId2"/>
    <sheet name="C RESERVAS 967" sheetId="3" r:id="rId3"/>
  </sheets>
  <definedNames>
    <definedName name="\b" localSheetId="1">'B RESERVAS 778'!$C$25:$C$28</definedName>
    <definedName name="\b" localSheetId="2">'C RESERVAS 967'!$A$56:$B$64</definedName>
    <definedName name="\g" localSheetId="1">'B RESERVAS 778'!$B$25</definedName>
    <definedName name="\g" localSheetId="2">'C RESERVAS 967'!$D$56</definedName>
    <definedName name="\i" localSheetId="1">'B RESERVAS 778'!$D$25</definedName>
    <definedName name="\i" localSheetId="2">'C RESERVAS 967'!$E$56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A_impresión_IM" localSheetId="0">'A RESERVAS 528'!$A$3:$I$48</definedName>
    <definedName name="A_impresión_IM" localSheetId="1">'B RESERVAS 778'!$A$3:$F$18</definedName>
    <definedName name="A_impresión_IM" localSheetId="2">'C RESERVAS 967'!$A$3:$M$53</definedName>
    <definedName name="_xlnm.Print_Area" localSheetId="0">'A RESERVAS 528'!$A$1:$I$49</definedName>
    <definedName name="_xlnm.Print_Area" localSheetId="1">'B RESERVAS 778'!$B$1:$F$19</definedName>
    <definedName name="_xlnm.Print_Area" localSheetId="2">'C RESERVAS 967'!$A$1:$L$54</definedName>
    <definedName name="GUIONES" localSheetId="1">'B RESERVAS 778'!$B$9</definedName>
    <definedName name="GUIONES" localSheetId="2">'C RESERVAS 967'!$A$10</definedName>
    <definedName name="PESOS" localSheetId="1">'B RESERVAS 778'!#REF!</definedName>
    <definedName name="PESOS" localSheetId="2">'C RESERVAS 967'!$O$52</definedName>
  </definedNames>
  <calcPr fullCalcOnLoad="1"/>
</workbook>
</file>

<file path=xl/sharedStrings.xml><?xml version="1.0" encoding="utf-8"?>
<sst xmlns="http://schemas.openxmlformats.org/spreadsheetml/2006/main" count="129" uniqueCount="62">
  <si>
    <t>A. RESERVAS SEGURO DE INVALIDEZ Y SOBREVIVENCIA (Circular Nº 528)</t>
  </si>
  <si>
    <t>Sociedad</t>
  </si>
  <si>
    <t>A.F.P.</t>
  </si>
  <si>
    <t>Número</t>
  </si>
  <si>
    <t>Total</t>
  </si>
  <si>
    <t>Santa María</t>
  </si>
  <si>
    <t>Unión</t>
  </si>
  <si>
    <t>Chilena Consolidada</t>
  </si>
  <si>
    <t>El Libertador</t>
  </si>
  <si>
    <t>Consorcio Nacional</t>
  </si>
  <si>
    <t>Alameda</t>
  </si>
  <si>
    <t>Provida</t>
  </si>
  <si>
    <t>Construcción</t>
  </si>
  <si>
    <t>Habitat</t>
  </si>
  <si>
    <t>Euroamérica</t>
  </si>
  <si>
    <t>Concordia</t>
  </si>
  <si>
    <t>Cuprum</t>
  </si>
  <si>
    <t>Invierta</t>
  </si>
  <si>
    <t>Planvital</t>
  </si>
  <si>
    <t>San Cristóbal</t>
  </si>
  <si>
    <t>Summa</t>
  </si>
  <si>
    <t>Interamericana</t>
  </si>
  <si>
    <t>Magister</t>
  </si>
  <si>
    <t>Protección</t>
  </si>
  <si>
    <t>Renta Nacional</t>
  </si>
  <si>
    <t>TOTAL</t>
  </si>
  <si>
    <t>TOTAL (miles de pesos)</t>
  </si>
  <si>
    <t>B. RESERVAS DE SINIESTROS SEGURO DE A.F.P. (Circular Nº 778)</t>
  </si>
  <si>
    <t xml:space="preserve">         Número</t>
  </si>
  <si>
    <t>Monto</t>
  </si>
  <si>
    <t>C. RESERVAS DE SINIESTROS SEGURO DE A.F.P. (Circular Nº 967)</t>
  </si>
  <si>
    <t>I  N  V  A  L  I  D  E  Z</t>
  </si>
  <si>
    <t xml:space="preserve">     INVALIDOS</t>
  </si>
  <si>
    <t>INVAL.TRANSIT.FALLEC.</t>
  </si>
  <si>
    <t>OYNR</t>
  </si>
  <si>
    <t xml:space="preserve"> Monto</t>
  </si>
  <si>
    <t>Aporta</t>
  </si>
  <si>
    <t>Bansander</t>
  </si>
  <si>
    <t xml:space="preserve">Total  </t>
  </si>
  <si>
    <t xml:space="preserve">    Monto</t>
  </si>
  <si>
    <t xml:space="preserve">  Monto</t>
  </si>
  <si>
    <t>Invalidez</t>
  </si>
  <si>
    <t xml:space="preserve">                  Sobrevivencia</t>
  </si>
  <si>
    <t xml:space="preserve">              S O B R E V I V E N C I A</t>
  </si>
  <si>
    <t xml:space="preserve">        Liquidados y en proceso </t>
  </si>
  <si>
    <t xml:space="preserve">      Liquidados y en proceso </t>
  </si>
  <si>
    <t xml:space="preserve">                   S O B R E V I V E N C I A</t>
  </si>
  <si>
    <t>Summa-Bansander</t>
  </si>
  <si>
    <t>Vida Corp</t>
  </si>
  <si>
    <t>Principal</t>
  </si>
  <si>
    <t>Cruz del Sur</t>
  </si>
  <si>
    <t>ING</t>
  </si>
  <si>
    <t xml:space="preserve">  </t>
  </si>
  <si>
    <t>Metlife</t>
  </si>
  <si>
    <t xml:space="preserve"> </t>
  </si>
  <si>
    <t>Security</t>
  </si>
  <si>
    <t>Bci</t>
  </si>
  <si>
    <t>BBVA</t>
  </si>
  <si>
    <t>Penta</t>
  </si>
  <si>
    <t xml:space="preserve">   Liquidados y en proceso</t>
  </si>
  <si>
    <t xml:space="preserve">     (al 31 de diciembre de 2004, montos expresados en U.F.)</t>
  </si>
  <si>
    <t>U.F. al 31.12.2004 $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</si>
</sst>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 Pts&quot;;\-#,##0&quot; Pts&quot;"/>
    <numFmt numFmtId="181" formatCode="#,##0&quot; Pts&quot;;[Red]\-#,##0&quot; Pts&quot;"/>
    <numFmt numFmtId="182" formatCode="#,##0.00&quot; Pts&quot;;\-#,##0.00&quot; Pts&quot;"/>
    <numFmt numFmtId="183" formatCode="#,##0.00&quot; Pts&quot;;[Red]\-#,##0.00&quot; Pts&quot;"/>
    <numFmt numFmtId="184" formatCode="General_)"/>
    <numFmt numFmtId="185" formatCode="#,##0.000;[Red]\-#,##0.000"/>
    <numFmt numFmtId="186" formatCode="#,##0.0000;[Red]\-#,##0.0000"/>
    <numFmt numFmtId="187" formatCode="#,##0.00000;[Red]\-#,##0.00000"/>
    <numFmt numFmtId="188" formatCode="0.00000_)"/>
    <numFmt numFmtId="189" formatCode="#,##0[$€];[Red]\-#,##0[$€]"/>
    <numFmt numFmtId="190" formatCode="#,##0.0"/>
  </numFmts>
  <fonts count="15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6"/>
      <name val="Times New Roman"/>
      <family val="1"/>
    </font>
    <font>
      <sz val="10"/>
      <color indexed="18"/>
      <name val="Times New Roman"/>
      <family val="1"/>
    </font>
    <font>
      <sz val="10"/>
      <color indexed="14"/>
      <name val="Times New Roman"/>
      <family val="1"/>
    </font>
    <font>
      <sz val="10"/>
      <color indexed="14"/>
      <name val="Courier"/>
      <family val="3"/>
    </font>
    <font>
      <sz val="8"/>
      <name val="Courier"/>
      <family val="0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hair">
        <color indexed="39"/>
      </right>
      <top>
        <color indexed="63"/>
      </top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>
        <color indexed="12"/>
      </right>
      <top style="thin"/>
      <bottom>
        <color indexed="63"/>
      </bottom>
    </border>
  </borders>
  <cellStyleXfs count="22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37" fontId="0" fillId="0" borderId="0">
      <alignment/>
      <protection/>
    </xf>
    <xf numFmtId="9" fontId="4" fillId="0" borderId="0" applyFont="0" applyFill="0" applyBorder="0" applyAlignment="0" applyProtection="0"/>
  </cellStyleXfs>
  <cellXfs count="154">
    <xf numFmtId="184" fontId="0" fillId="0" borderId="0" xfId="0" applyAlignment="1">
      <alignment/>
    </xf>
    <xf numFmtId="37" fontId="5" fillId="0" borderId="0" xfId="20" applyFont="1" applyAlignment="1" quotePrefix="1">
      <alignment horizontal="left"/>
      <protection/>
    </xf>
    <xf numFmtId="37" fontId="6" fillId="0" borderId="0" xfId="20" applyFont="1">
      <alignment/>
      <protection/>
    </xf>
    <xf numFmtId="37" fontId="6" fillId="0" borderId="0" xfId="20" applyFont="1" applyAlignment="1" quotePrefix="1">
      <alignment horizontal="left"/>
      <protection/>
    </xf>
    <xf numFmtId="37" fontId="7" fillId="0" borderId="0" xfId="20" applyFont="1" applyAlignment="1" applyProtection="1" quotePrefix="1">
      <alignment horizontal="left"/>
      <protection/>
    </xf>
    <xf numFmtId="37" fontId="8" fillId="0" borderId="0" xfId="20" applyFont="1" applyAlignment="1" applyProtection="1" quotePrefix="1">
      <alignment horizontal="left"/>
      <protection locked="0"/>
    </xf>
    <xf numFmtId="37" fontId="6" fillId="0" borderId="1" xfId="20" applyFont="1" applyBorder="1" applyAlignment="1" applyProtection="1">
      <alignment horizontal="fill"/>
      <protection/>
    </xf>
    <xf numFmtId="37" fontId="6" fillId="0" borderId="2" xfId="20" applyFont="1" applyBorder="1" applyAlignment="1" applyProtection="1">
      <alignment horizontal="fill"/>
      <protection/>
    </xf>
    <xf numFmtId="37" fontId="6" fillId="0" borderId="3" xfId="20" applyFont="1" applyBorder="1" applyAlignment="1" applyProtection="1">
      <alignment horizontal="fill"/>
      <protection/>
    </xf>
    <xf numFmtId="37" fontId="6" fillId="0" borderId="0" xfId="20" applyFont="1" applyAlignment="1" applyProtection="1">
      <alignment horizontal="left"/>
      <protection/>
    </xf>
    <xf numFmtId="37" fontId="6" fillId="0" borderId="4" xfId="20" applyFont="1" applyBorder="1">
      <alignment/>
      <protection/>
    </xf>
    <xf numFmtId="37" fontId="6" fillId="0" borderId="0" xfId="20" applyFont="1" applyBorder="1">
      <alignment/>
      <protection/>
    </xf>
    <xf numFmtId="37" fontId="6" fillId="0" borderId="5" xfId="20" applyFont="1" applyBorder="1">
      <alignment/>
      <protection/>
    </xf>
    <xf numFmtId="37" fontId="5" fillId="0" borderId="5" xfId="20" applyFont="1" applyBorder="1" applyAlignment="1" applyProtection="1">
      <alignment horizontal="left"/>
      <protection/>
    </xf>
    <xf numFmtId="37" fontId="8" fillId="0" borderId="5" xfId="20" applyFont="1" applyBorder="1" applyAlignment="1" applyProtection="1" quotePrefix="1">
      <alignment horizontal="left"/>
      <protection/>
    </xf>
    <xf numFmtId="37" fontId="6" fillId="0" borderId="6" xfId="20" applyFont="1" applyBorder="1">
      <alignment/>
      <protection/>
    </xf>
    <xf numFmtId="37" fontId="6" fillId="0" borderId="0" xfId="20" applyFont="1" applyAlignment="1" applyProtection="1">
      <alignment horizontal="right"/>
      <protection/>
    </xf>
    <xf numFmtId="37" fontId="7" fillId="0" borderId="4" xfId="20" applyFont="1" applyBorder="1" applyAlignment="1" applyProtection="1">
      <alignment horizontal="left"/>
      <protection/>
    </xf>
    <xf numFmtId="37" fontId="7" fillId="0" borderId="0" xfId="20" applyFont="1" applyBorder="1" applyAlignment="1" applyProtection="1">
      <alignment horizontal="left"/>
      <protection/>
    </xf>
    <xf numFmtId="37" fontId="6" fillId="0" borderId="7" xfId="20" applyFont="1" applyBorder="1">
      <alignment/>
      <protection/>
    </xf>
    <xf numFmtId="37" fontId="8" fillId="0" borderId="7" xfId="20" applyFont="1" applyBorder="1" applyAlignment="1" applyProtection="1" quotePrefix="1">
      <alignment horizontal="left"/>
      <protection/>
    </xf>
    <xf numFmtId="37" fontId="9" fillId="0" borderId="7" xfId="20" applyFont="1" applyBorder="1" applyAlignment="1" applyProtection="1" quotePrefix="1">
      <alignment horizontal="left"/>
      <protection/>
    </xf>
    <xf numFmtId="37" fontId="6" fillId="0" borderId="8" xfId="20" applyFont="1" applyBorder="1">
      <alignment/>
      <protection/>
    </xf>
    <xf numFmtId="37" fontId="7" fillId="0" borderId="0" xfId="20" applyFont="1" applyBorder="1" applyAlignment="1" applyProtection="1" quotePrefix="1">
      <alignment horizontal="left"/>
      <protection/>
    </xf>
    <xf numFmtId="37" fontId="7" fillId="0" borderId="0" xfId="20" applyFont="1" applyBorder="1">
      <alignment/>
      <protection/>
    </xf>
    <xf numFmtId="37" fontId="7" fillId="0" borderId="0" xfId="20" applyFont="1" applyBorder="1" applyAlignment="1" applyProtection="1" quotePrefix="1">
      <alignment horizontal="center"/>
      <protection/>
    </xf>
    <xf numFmtId="37" fontId="7" fillId="0" borderId="0" xfId="20" applyFont="1" applyBorder="1" applyAlignment="1">
      <alignment horizontal="left"/>
      <protection/>
    </xf>
    <xf numFmtId="37" fontId="6" fillId="0" borderId="9" xfId="20" applyFont="1" applyBorder="1" applyAlignment="1" applyProtection="1">
      <alignment horizontal="fill"/>
      <protection/>
    </xf>
    <xf numFmtId="37" fontId="6" fillId="0" borderId="10" xfId="20" applyFont="1" applyBorder="1" applyAlignment="1" applyProtection="1">
      <alignment horizontal="fill"/>
      <protection/>
    </xf>
    <xf numFmtId="37" fontId="6" fillId="0" borderId="11" xfId="20" applyFont="1" applyBorder="1" applyAlignment="1" applyProtection="1">
      <alignment horizontal="fill"/>
      <protection/>
    </xf>
    <xf numFmtId="37" fontId="10" fillId="0" borderId="4" xfId="20" applyFont="1" applyBorder="1" applyAlignment="1" applyProtection="1">
      <alignment horizontal="left"/>
      <protection/>
    </xf>
    <xf numFmtId="37" fontId="9" fillId="0" borderId="0" xfId="20" applyFont="1" applyBorder="1" applyAlignment="1" applyProtection="1">
      <alignment horizontal="left"/>
      <protection/>
    </xf>
    <xf numFmtId="3" fontId="9" fillId="0" borderId="0" xfId="20" applyNumberFormat="1" applyFont="1" applyBorder="1" applyProtection="1">
      <alignment/>
      <protection/>
    </xf>
    <xf numFmtId="3" fontId="9" fillId="0" borderId="8" xfId="20" applyNumberFormat="1" applyFont="1" applyBorder="1" applyProtection="1">
      <alignment/>
      <protection/>
    </xf>
    <xf numFmtId="37" fontId="10" fillId="0" borderId="4" xfId="20" applyFont="1" applyBorder="1">
      <alignment/>
      <protection/>
    </xf>
    <xf numFmtId="3" fontId="8" fillId="0" borderId="0" xfId="20" applyNumberFormat="1" applyFont="1" applyBorder="1" applyProtection="1">
      <alignment/>
      <protection locked="0"/>
    </xf>
    <xf numFmtId="3" fontId="8" fillId="0" borderId="0" xfId="20" applyNumberFormat="1" applyFont="1">
      <alignment/>
      <protection/>
    </xf>
    <xf numFmtId="3" fontId="8" fillId="0" borderId="8" xfId="20" applyNumberFormat="1" applyFont="1" applyBorder="1" applyProtection="1">
      <alignment/>
      <protection locked="0"/>
    </xf>
    <xf numFmtId="37" fontId="9" fillId="0" borderId="0" xfId="20" applyFont="1" applyBorder="1" applyAlignment="1" applyProtection="1" quotePrefix="1">
      <alignment horizontal="left"/>
      <protection/>
    </xf>
    <xf numFmtId="3" fontId="8" fillId="0" borderId="8" xfId="20" applyNumberFormat="1" applyFont="1" applyBorder="1">
      <alignment/>
      <protection/>
    </xf>
    <xf numFmtId="37" fontId="9" fillId="0" borderId="0" xfId="20" applyFont="1" applyBorder="1">
      <alignment/>
      <protection/>
    </xf>
    <xf numFmtId="3" fontId="8" fillId="0" borderId="0" xfId="20" applyNumberFormat="1" applyFont="1" applyBorder="1">
      <alignment/>
      <protection/>
    </xf>
    <xf numFmtId="3" fontId="8" fillId="0" borderId="0" xfId="20" applyNumberFormat="1" applyFont="1" applyBorder="1" applyAlignment="1" applyProtection="1">
      <alignment horizontal="right"/>
      <protection locked="0"/>
    </xf>
    <xf numFmtId="3" fontId="9" fillId="0" borderId="0" xfId="20" applyNumberFormat="1" applyFont="1" applyBorder="1" applyProtection="1">
      <alignment/>
      <protection locked="0"/>
    </xf>
    <xf numFmtId="37" fontId="10" fillId="0" borderId="4" xfId="20" applyFont="1" applyBorder="1" applyAlignment="1" applyProtection="1" quotePrefix="1">
      <alignment horizontal="left"/>
      <protection/>
    </xf>
    <xf numFmtId="3" fontId="9" fillId="0" borderId="8" xfId="20" applyNumberFormat="1" applyFont="1" applyBorder="1" applyProtection="1">
      <alignment/>
      <protection locked="0"/>
    </xf>
    <xf numFmtId="3" fontId="9" fillId="0" borderId="0" xfId="20" applyNumberFormat="1" applyFont="1">
      <alignment/>
      <protection/>
    </xf>
    <xf numFmtId="3" fontId="6" fillId="0" borderId="2" xfId="20" applyNumberFormat="1" applyFont="1" applyBorder="1" applyAlignment="1" applyProtection="1">
      <alignment horizontal="fill"/>
      <protection/>
    </xf>
    <xf numFmtId="3" fontId="6" fillId="0" borderId="3" xfId="20" applyNumberFormat="1" applyFont="1" applyBorder="1" applyAlignment="1" applyProtection="1">
      <alignment horizontal="fill"/>
      <protection/>
    </xf>
    <xf numFmtId="3" fontId="5" fillId="0" borderId="0" xfId="20" applyNumberFormat="1" applyFont="1" applyBorder="1" applyProtection="1">
      <alignment/>
      <protection/>
    </xf>
    <xf numFmtId="3" fontId="5" fillId="0" borderId="8" xfId="20" applyNumberFormat="1" applyFont="1" applyBorder="1" applyProtection="1">
      <alignment/>
      <protection/>
    </xf>
    <xf numFmtId="37" fontId="5" fillId="0" borderId="4" xfId="20" applyFont="1" applyBorder="1" applyAlignment="1" applyProtection="1">
      <alignment horizontal="left"/>
      <protection/>
    </xf>
    <xf numFmtId="184" fontId="8" fillId="0" borderId="0" xfId="0" applyFont="1" applyAlignment="1" applyProtection="1" quotePrefix="1">
      <alignment horizontal="left"/>
      <protection locked="0"/>
    </xf>
    <xf numFmtId="3" fontId="6" fillId="0" borderId="10" xfId="20" applyNumberFormat="1" applyFont="1" applyBorder="1" applyAlignment="1" applyProtection="1">
      <alignment horizontal="fill"/>
      <protection/>
    </xf>
    <xf numFmtId="3" fontId="6" fillId="0" borderId="11" xfId="20" applyNumberFormat="1" applyFont="1" applyBorder="1" applyAlignment="1" applyProtection="1">
      <alignment horizontal="fill"/>
      <protection/>
    </xf>
    <xf numFmtId="37" fontId="8" fillId="0" borderId="0" xfId="20" applyFont="1" applyProtection="1">
      <alignment/>
      <protection locked="0"/>
    </xf>
    <xf numFmtId="37" fontId="8" fillId="0" borderId="0" xfId="20" applyFont="1" applyAlignment="1" applyProtection="1">
      <alignment horizontal="left"/>
      <protection locked="0"/>
    </xf>
    <xf numFmtId="184" fontId="6" fillId="0" borderId="0" xfId="0" applyFont="1" applyAlignment="1">
      <alignment/>
    </xf>
    <xf numFmtId="184" fontId="5" fillId="0" borderId="0" xfId="0" applyFont="1" applyAlignment="1" quotePrefix="1">
      <alignment horizontal="left"/>
    </xf>
    <xf numFmtId="184" fontId="7" fillId="0" borderId="0" xfId="0" applyFont="1" applyAlignment="1" applyProtection="1" quotePrefix="1">
      <alignment horizontal="left"/>
      <protection/>
    </xf>
    <xf numFmtId="184" fontId="6" fillId="0" borderId="0" xfId="0" applyFont="1" applyAlignment="1" applyProtection="1">
      <alignment horizontal="right"/>
      <protection/>
    </xf>
    <xf numFmtId="184" fontId="6" fillId="0" borderId="1" xfId="0" applyFont="1" applyBorder="1" applyAlignment="1" applyProtection="1">
      <alignment horizontal="fill"/>
      <protection/>
    </xf>
    <xf numFmtId="184" fontId="6" fillId="0" borderId="2" xfId="0" applyFont="1" applyBorder="1" applyAlignment="1" applyProtection="1">
      <alignment horizontal="fill"/>
      <protection/>
    </xf>
    <xf numFmtId="184" fontId="6" fillId="0" borderId="3" xfId="0" applyFont="1" applyBorder="1" applyAlignment="1" applyProtection="1">
      <alignment horizontal="fill"/>
      <protection/>
    </xf>
    <xf numFmtId="184" fontId="6" fillId="0" borderId="0" xfId="0" applyFont="1" applyAlignment="1" applyProtection="1">
      <alignment horizontal="left"/>
      <protection/>
    </xf>
    <xf numFmtId="184" fontId="6" fillId="0" borderId="4" xfId="0" applyFont="1" applyBorder="1" applyAlignment="1">
      <alignment/>
    </xf>
    <xf numFmtId="184" fontId="6" fillId="0" borderId="0" xfId="0" applyFont="1" applyBorder="1" applyAlignment="1">
      <alignment/>
    </xf>
    <xf numFmtId="184" fontId="7" fillId="0" borderId="4" xfId="0" applyFont="1" applyBorder="1" applyAlignment="1" applyProtection="1">
      <alignment horizontal="left"/>
      <protection/>
    </xf>
    <xf numFmtId="184" fontId="7" fillId="0" borderId="0" xfId="0" applyFont="1" applyBorder="1" applyAlignment="1" applyProtection="1">
      <alignment horizontal="left"/>
      <protection/>
    </xf>
    <xf numFmtId="184" fontId="7" fillId="0" borderId="4" xfId="0" applyFont="1" applyBorder="1" applyAlignment="1">
      <alignment/>
    </xf>
    <xf numFmtId="184" fontId="7" fillId="0" borderId="0" xfId="0" applyFont="1" applyBorder="1" applyAlignment="1">
      <alignment/>
    </xf>
    <xf numFmtId="184" fontId="7" fillId="0" borderId="0" xfId="0" applyFont="1" applyBorder="1" applyAlignment="1" applyProtection="1">
      <alignment horizontal="right"/>
      <protection/>
    </xf>
    <xf numFmtId="184" fontId="6" fillId="0" borderId="9" xfId="0" applyFont="1" applyBorder="1" applyAlignment="1" applyProtection="1">
      <alignment horizontal="fill"/>
      <protection/>
    </xf>
    <xf numFmtId="184" fontId="6" fillId="0" borderId="10" xfId="0" applyFont="1" applyBorder="1" applyAlignment="1" applyProtection="1">
      <alignment horizontal="fill"/>
      <protection/>
    </xf>
    <xf numFmtId="184" fontId="6" fillId="0" borderId="11" xfId="0" applyFont="1" applyBorder="1" applyAlignment="1" applyProtection="1">
      <alignment horizontal="fill"/>
      <protection/>
    </xf>
    <xf numFmtId="184" fontId="10" fillId="0" borderId="4" xfId="0" applyFont="1" applyBorder="1" applyAlignment="1" applyProtection="1" quotePrefix="1">
      <alignment horizontal="left"/>
      <protection/>
    </xf>
    <xf numFmtId="184" fontId="9" fillId="0" borderId="0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 locked="0"/>
    </xf>
    <xf numFmtId="3" fontId="8" fillId="0" borderId="8" xfId="0" applyNumberFormat="1" applyFont="1" applyBorder="1" applyAlignment="1" applyProtection="1">
      <alignment/>
      <protection locked="0"/>
    </xf>
    <xf numFmtId="184" fontId="10" fillId="0" borderId="4" xfId="0" applyFont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/>
      <protection/>
    </xf>
    <xf numFmtId="3" fontId="8" fillId="0" borderId="8" xfId="0" applyNumberFormat="1" applyFont="1" applyBorder="1" applyAlignment="1" applyProtection="1">
      <alignment/>
      <protection/>
    </xf>
    <xf numFmtId="184" fontId="10" fillId="0" borderId="4" xfId="0" applyFont="1" applyBorder="1" applyAlignment="1">
      <alignment/>
    </xf>
    <xf numFmtId="184" fontId="9" fillId="0" borderId="0" xfId="0" applyFont="1" applyBorder="1" applyAlignment="1">
      <alignment/>
    </xf>
    <xf numFmtId="184" fontId="6" fillId="0" borderId="4" xfId="0" applyFont="1" applyBorder="1" applyAlignment="1" applyProtection="1">
      <alignment horizontal="fill"/>
      <protection/>
    </xf>
    <xf numFmtId="184" fontId="6" fillId="0" borderId="0" xfId="0" applyFont="1" applyBorder="1" applyAlignment="1" applyProtection="1">
      <alignment horizontal="fill"/>
      <protection/>
    </xf>
    <xf numFmtId="3" fontId="6" fillId="0" borderId="0" xfId="0" applyNumberFormat="1" applyFont="1" applyBorder="1" applyAlignment="1" applyProtection="1">
      <alignment horizontal="fill"/>
      <protection/>
    </xf>
    <xf numFmtId="3" fontId="6" fillId="0" borderId="8" xfId="0" applyNumberFormat="1" applyFont="1" applyBorder="1" applyAlignment="1" applyProtection="1">
      <alignment horizontal="fill"/>
      <protection/>
    </xf>
    <xf numFmtId="3" fontId="5" fillId="0" borderId="0" xfId="0" applyNumberFormat="1" applyFont="1" applyBorder="1" applyAlignment="1" applyProtection="1">
      <alignment/>
      <protection/>
    </xf>
    <xf numFmtId="3" fontId="5" fillId="0" borderId="8" xfId="0" applyNumberFormat="1" applyFont="1" applyBorder="1" applyAlignment="1" applyProtection="1">
      <alignment/>
      <protection/>
    </xf>
    <xf numFmtId="184" fontId="5" fillId="0" borderId="4" xfId="0" applyFont="1" applyBorder="1" applyAlignment="1" applyProtection="1">
      <alignment horizontal="left"/>
      <protection/>
    </xf>
    <xf numFmtId="37" fontId="6" fillId="0" borderId="10" xfId="0" applyNumberFormat="1" applyFont="1" applyBorder="1" applyAlignment="1" applyProtection="1">
      <alignment horizontal="fill"/>
      <protection/>
    </xf>
    <xf numFmtId="37" fontId="6" fillId="0" borderId="11" xfId="0" applyNumberFormat="1" applyFont="1" applyBorder="1" applyAlignment="1" applyProtection="1">
      <alignment horizontal="fill"/>
      <protection/>
    </xf>
    <xf numFmtId="184" fontId="8" fillId="0" borderId="0" xfId="0" applyFont="1" applyAlignment="1" applyProtection="1">
      <alignment horizontal="left"/>
      <protection locked="0"/>
    </xf>
    <xf numFmtId="184" fontId="8" fillId="0" borderId="0" xfId="0" applyFont="1" applyAlignment="1" applyProtection="1">
      <alignment/>
      <protection locked="0"/>
    </xf>
    <xf numFmtId="184" fontId="7" fillId="0" borderId="0" xfId="0" applyFont="1" applyBorder="1" applyAlignment="1" applyProtection="1" quotePrefix="1">
      <alignment horizontal="right"/>
      <protection/>
    </xf>
    <xf numFmtId="184" fontId="7" fillId="0" borderId="8" xfId="0" applyFont="1" applyBorder="1" applyAlignment="1" applyProtection="1" quotePrefix="1">
      <alignment horizontal="right"/>
      <protection/>
    </xf>
    <xf numFmtId="3" fontId="8" fillId="0" borderId="0" xfId="17" applyNumberFormat="1" applyFont="1" applyBorder="1" applyAlignment="1" applyProtection="1">
      <alignment/>
      <protection locked="0"/>
    </xf>
    <xf numFmtId="184" fontId="9" fillId="0" borderId="0" xfId="0" applyFont="1" applyBorder="1" applyAlignment="1" applyProtection="1" quotePrefix="1">
      <alignment horizontal="left"/>
      <protection/>
    </xf>
    <xf numFmtId="3" fontId="6" fillId="0" borderId="2" xfId="0" applyNumberFormat="1" applyFont="1" applyBorder="1" applyAlignment="1" applyProtection="1">
      <alignment horizontal="fill"/>
      <protection/>
    </xf>
    <xf numFmtId="3" fontId="6" fillId="0" borderId="3" xfId="0" applyNumberFormat="1" applyFont="1" applyBorder="1" applyAlignment="1" applyProtection="1">
      <alignment horizontal="fill"/>
      <protection/>
    </xf>
    <xf numFmtId="3" fontId="6" fillId="0" borderId="10" xfId="0" applyNumberFormat="1" applyFont="1" applyBorder="1" applyAlignment="1" applyProtection="1">
      <alignment horizontal="fill"/>
      <protection/>
    </xf>
    <xf numFmtId="3" fontId="6" fillId="0" borderId="11" xfId="0" applyNumberFormat="1" applyFont="1" applyBorder="1" applyAlignment="1" applyProtection="1">
      <alignment horizontal="fill"/>
      <protection/>
    </xf>
    <xf numFmtId="184" fontId="11" fillId="0" borderId="12" xfId="0" applyFont="1" applyBorder="1" applyAlignment="1" applyProtection="1" quotePrefix="1">
      <alignment horizontal="center"/>
      <protection/>
    </xf>
    <xf numFmtId="184" fontId="11" fillId="0" borderId="12" xfId="0" applyFont="1" applyBorder="1" applyAlignment="1" applyProtection="1" quotePrefix="1">
      <alignment horizontal="left"/>
      <protection/>
    </xf>
    <xf numFmtId="187" fontId="12" fillId="0" borderId="0" xfId="16" applyNumberFormat="1" applyFont="1" applyAlignment="1" applyProtection="1" quotePrefix="1">
      <alignment horizontal="left"/>
      <protection locked="0"/>
    </xf>
    <xf numFmtId="187" fontId="12" fillId="0" borderId="0" xfId="16" applyNumberFormat="1" applyFont="1" applyAlignment="1" applyProtection="1">
      <alignment/>
      <protection locked="0"/>
    </xf>
    <xf numFmtId="37" fontId="7" fillId="0" borderId="0" xfId="20" applyFont="1" applyBorder="1" applyAlignment="1" applyProtection="1">
      <alignment horizontal="right"/>
      <protection/>
    </xf>
    <xf numFmtId="37" fontId="7" fillId="0" borderId="0" xfId="20" applyFont="1" applyBorder="1" applyAlignment="1" applyProtection="1" quotePrefix="1">
      <alignment horizontal="right"/>
      <protection/>
    </xf>
    <xf numFmtId="37" fontId="7" fillId="0" borderId="8" xfId="20" applyFont="1" applyBorder="1" applyAlignment="1" applyProtection="1">
      <alignment horizontal="right"/>
      <protection/>
    </xf>
    <xf numFmtId="37" fontId="7" fillId="0" borderId="8" xfId="20" applyFont="1" applyBorder="1" applyAlignment="1" applyProtection="1" quotePrefix="1">
      <alignment horizontal="right"/>
      <protection/>
    </xf>
    <xf numFmtId="37" fontId="6" fillId="0" borderId="13" xfId="20" applyFont="1" applyBorder="1">
      <alignment/>
      <protection/>
    </xf>
    <xf numFmtId="184" fontId="8" fillId="0" borderId="12" xfId="0" applyFont="1" applyBorder="1" applyAlignment="1" applyProtection="1" quotePrefix="1">
      <alignment horizontal="left"/>
      <protection/>
    </xf>
    <xf numFmtId="184" fontId="8" fillId="0" borderId="14" xfId="0" applyFont="1" applyBorder="1" applyAlignment="1" applyProtection="1" quotePrefix="1">
      <alignment horizontal="left"/>
      <protection/>
    </xf>
    <xf numFmtId="37" fontId="10" fillId="0" borderId="0" xfId="20" applyFont="1" applyBorder="1" applyAlignment="1" applyProtection="1">
      <alignment horizontal="left"/>
      <protection/>
    </xf>
    <xf numFmtId="184" fontId="11" fillId="0" borderId="0" xfId="0" applyFont="1" applyBorder="1" applyAlignment="1" applyProtection="1" quotePrefix="1">
      <alignment horizontal="left"/>
      <protection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8" xfId="0" applyNumberFormat="1" applyFont="1" applyBorder="1" applyAlignment="1" applyProtection="1">
      <alignment/>
      <protection locked="0"/>
    </xf>
    <xf numFmtId="184" fontId="6" fillId="0" borderId="0" xfId="0" applyFont="1" applyAlignment="1" quotePrefix="1">
      <alignment horizontal="left"/>
    </xf>
    <xf numFmtId="184" fontId="6" fillId="0" borderId="15" xfId="0" applyFont="1" applyBorder="1" applyAlignment="1">
      <alignment/>
    </xf>
    <xf numFmtId="184" fontId="10" fillId="0" borderId="0" xfId="0" applyFont="1" applyBorder="1" applyAlignment="1" applyProtection="1">
      <alignment horizontal="left"/>
      <protection/>
    </xf>
    <xf numFmtId="4" fontId="0" fillId="0" borderId="0" xfId="0" applyNumberFormat="1" applyBorder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3" fontId="6" fillId="0" borderId="0" xfId="0" applyNumberFormat="1" applyFont="1" applyAlignment="1">
      <alignment/>
    </xf>
    <xf numFmtId="37" fontId="10" fillId="0" borderId="9" xfId="20" applyFont="1" applyBorder="1" applyAlignment="1" applyProtection="1">
      <alignment horizontal="left"/>
      <protection/>
    </xf>
    <xf numFmtId="184" fontId="14" fillId="0" borderId="0" xfId="0" applyFont="1" applyBorder="1" applyAlignment="1">
      <alignment/>
    </xf>
    <xf numFmtId="3" fontId="6" fillId="0" borderId="0" xfId="0" applyNumberFormat="1" applyFont="1" applyFill="1" applyAlignment="1">
      <alignment/>
    </xf>
    <xf numFmtId="184" fontId="6" fillId="0" borderId="0" xfId="0" applyFont="1" applyFill="1" applyAlignment="1" applyProtection="1">
      <alignment horizontal="right"/>
      <protection/>
    </xf>
    <xf numFmtId="3" fontId="8" fillId="0" borderId="0" xfId="0" applyNumberFormat="1" applyFont="1" applyAlignment="1">
      <alignment/>
    </xf>
    <xf numFmtId="3" fontId="8" fillId="0" borderId="11" xfId="20" applyNumberFormat="1" applyFont="1" applyBorder="1" applyProtection="1">
      <alignment/>
      <protection locked="0"/>
    </xf>
    <xf numFmtId="37" fontId="9" fillId="0" borderId="0" xfId="20" applyFont="1" applyFill="1" applyBorder="1" applyAlignment="1" applyProtection="1">
      <alignment horizontal="left"/>
      <protection/>
    </xf>
    <xf numFmtId="37" fontId="9" fillId="0" borderId="0" xfId="20" applyFont="1" applyFill="1" applyBorder="1">
      <alignment/>
      <protection/>
    </xf>
    <xf numFmtId="184" fontId="10" fillId="0" borderId="4" xfId="0" applyFont="1" applyFill="1" applyBorder="1" applyAlignment="1" applyProtection="1">
      <alignment horizontal="left"/>
      <protection/>
    </xf>
    <xf numFmtId="184" fontId="10" fillId="0" borderId="9" xfId="0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8" fillId="0" borderId="8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7" fontId="8" fillId="0" borderId="0" xfId="0" applyNumberFormat="1" applyFont="1" applyFill="1" applyBorder="1" applyAlignment="1" applyProtection="1">
      <alignment/>
      <protection locked="0"/>
    </xf>
    <xf numFmtId="37" fontId="8" fillId="0" borderId="8" xfId="0" applyNumberFormat="1" applyFont="1" applyFill="1" applyBorder="1" applyAlignment="1" applyProtection="1">
      <alignment/>
      <protection locked="0"/>
    </xf>
    <xf numFmtId="37" fontId="6" fillId="0" borderId="4" xfId="20" applyFont="1" applyBorder="1" applyAlignment="1" applyProtection="1">
      <alignment horizontal="fill"/>
      <protection/>
    </xf>
    <xf numFmtId="37" fontId="6" fillId="0" borderId="0" xfId="20" applyFont="1" applyBorder="1" applyAlignment="1" applyProtection="1">
      <alignment horizontal="fill"/>
      <protection/>
    </xf>
    <xf numFmtId="37" fontId="6" fillId="0" borderId="8" xfId="20" applyFont="1" applyBorder="1" applyAlignment="1" applyProtection="1">
      <alignment horizontal="fill"/>
      <protection/>
    </xf>
    <xf numFmtId="3" fontId="5" fillId="0" borderId="0" xfId="0" applyNumberFormat="1" applyFont="1" applyFill="1" applyBorder="1" applyAlignment="1" applyProtection="1">
      <alignment/>
      <protection locked="0"/>
    </xf>
    <xf numFmtId="3" fontId="5" fillId="0" borderId="8" xfId="0" applyNumberFormat="1" applyFont="1" applyFill="1" applyBorder="1" applyAlignment="1" applyProtection="1">
      <alignment/>
      <protection locked="0"/>
    </xf>
    <xf numFmtId="184" fontId="8" fillId="0" borderId="0" xfId="0" applyFont="1" applyFill="1" applyAlignment="1" applyProtection="1">
      <alignment/>
      <protection locked="0"/>
    </xf>
    <xf numFmtId="184" fontId="10" fillId="0" borderId="4" xfId="0" applyFont="1" applyFill="1" applyBorder="1" applyAlignment="1" applyProtection="1" quotePrefix="1">
      <alignment horizontal="left"/>
      <protection/>
    </xf>
    <xf numFmtId="184" fontId="9" fillId="0" borderId="0" xfId="0" applyFont="1" applyFill="1" applyBorder="1" applyAlignment="1" applyProtection="1">
      <alignment horizontal="left"/>
      <protection/>
    </xf>
    <xf numFmtId="184" fontId="9" fillId="0" borderId="10" xfId="0" applyFont="1" applyFill="1" applyBorder="1" applyAlignment="1" applyProtection="1">
      <alignment horizontal="left"/>
      <protection/>
    </xf>
    <xf numFmtId="3" fontId="8" fillId="0" borderId="0" xfId="15" applyNumberFormat="1" applyFont="1" applyAlignment="1" applyProtection="1">
      <alignment/>
      <protection locked="0"/>
    </xf>
    <xf numFmtId="3" fontId="8" fillId="0" borderId="10" xfId="0" applyNumberFormat="1" applyFont="1" applyFill="1" applyBorder="1" applyAlignment="1" applyProtection="1">
      <alignment/>
      <protection locked="0"/>
    </xf>
    <xf numFmtId="3" fontId="8" fillId="0" borderId="11" xfId="0" applyNumberFormat="1" applyFont="1" applyFill="1" applyBorder="1" applyAlignment="1" applyProtection="1">
      <alignment/>
      <protection locked="0"/>
    </xf>
    <xf numFmtId="184" fontId="7" fillId="0" borderId="16" xfId="0" applyFont="1" applyBorder="1" applyAlignment="1" applyProtection="1" quotePrefix="1">
      <alignment horizontal="center"/>
      <protection/>
    </xf>
    <xf numFmtId="184" fontId="7" fillId="0" borderId="17" xfId="0" applyFont="1" applyBorder="1" applyAlignment="1" applyProtection="1" quotePrefix="1">
      <alignment horizontal="center"/>
      <protection/>
    </xf>
  </cellXfs>
  <cellStyles count="8">
    <cellStyle name="Normal" xfId="0"/>
    <cellStyle name="Euro" xfId="15"/>
    <cellStyle name="Comma" xfId="16"/>
    <cellStyle name="Comma [0]" xfId="17"/>
    <cellStyle name="Currency" xfId="18"/>
    <cellStyle name="Currency [0]" xfId="19"/>
    <cellStyle name="Normal_CRES967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ntry="1">
    <tabColor indexed="51"/>
  </sheetPr>
  <dimension ref="A1:O48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2.375" style="57" customWidth="1"/>
    <col min="2" max="2" width="19.625" style="57" customWidth="1"/>
    <col min="3" max="3" width="14.125" style="57" customWidth="1"/>
    <col min="4" max="4" width="8.125" style="57" customWidth="1"/>
    <col min="5" max="5" width="11.00390625" style="57" customWidth="1"/>
    <col min="6" max="6" width="1.75390625" style="57" customWidth="1"/>
    <col min="7" max="7" width="9.625" style="57" customWidth="1"/>
    <col min="8" max="8" width="11.25390625" style="57" customWidth="1"/>
    <col min="9" max="9" width="3.625" style="57" customWidth="1"/>
    <col min="10" max="10" width="12.875" style="57" customWidth="1"/>
    <col min="11" max="11" width="8.75390625" style="57" customWidth="1"/>
    <col min="12" max="16384" width="7.00390625" style="57" customWidth="1"/>
  </cols>
  <sheetData>
    <row r="1" spans="1:2" ht="12.75">
      <c r="A1" s="57" t="s">
        <v>52</v>
      </c>
      <c r="B1" s="58"/>
    </row>
    <row r="2" ht="12.75">
      <c r="B2" s="118"/>
    </row>
    <row r="3" spans="2:9" ht="12.75">
      <c r="B3" s="59" t="s">
        <v>0</v>
      </c>
      <c r="I3" s="125"/>
    </row>
    <row r="4" spans="2:15" ht="12.75">
      <c r="B4" s="52" t="s">
        <v>60</v>
      </c>
      <c r="I4" s="125"/>
      <c r="L4" s="93"/>
      <c r="M4" s="94"/>
      <c r="N4" s="93"/>
      <c r="O4" s="93"/>
    </row>
    <row r="5" spans="2:15" ht="12.75">
      <c r="B5" s="61"/>
      <c r="C5" s="62"/>
      <c r="D5" s="62"/>
      <c r="E5" s="62"/>
      <c r="F5" s="62"/>
      <c r="G5" s="62"/>
      <c r="H5" s="63"/>
      <c r="L5" s="93"/>
      <c r="M5" s="94"/>
      <c r="N5" s="93"/>
      <c r="O5" s="93"/>
    </row>
    <row r="6" spans="2:14" ht="12.75">
      <c r="B6" s="67" t="s">
        <v>1</v>
      </c>
      <c r="C6" s="68" t="s">
        <v>2</v>
      </c>
      <c r="D6" s="103"/>
      <c r="E6" s="104" t="s">
        <v>41</v>
      </c>
      <c r="F6" s="115"/>
      <c r="G6" s="112" t="s">
        <v>42</v>
      </c>
      <c r="H6" s="113"/>
      <c r="I6" s="60"/>
      <c r="L6" s="93"/>
      <c r="M6" s="94"/>
      <c r="N6" s="94"/>
    </row>
    <row r="7" spans="1:14" ht="12.75">
      <c r="A7" s="60"/>
      <c r="B7" s="65"/>
      <c r="C7" s="66"/>
      <c r="D7" s="71" t="s">
        <v>3</v>
      </c>
      <c r="E7" s="95" t="s">
        <v>29</v>
      </c>
      <c r="F7" s="95"/>
      <c r="G7" s="71" t="s">
        <v>3</v>
      </c>
      <c r="H7" s="96" t="s">
        <v>29</v>
      </c>
      <c r="I7" s="60"/>
      <c r="L7" s="93"/>
      <c r="M7" s="94"/>
      <c r="N7" s="94"/>
    </row>
    <row r="8" spans="1:14" ht="12.75">
      <c r="A8" s="60"/>
      <c r="B8" s="72"/>
      <c r="C8" s="73"/>
      <c r="D8" s="73"/>
      <c r="E8" s="73"/>
      <c r="F8" s="73"/>
      <c r="G8" s="73"/>
      <c r="H8" s="74"/>
      <c r="I8" s="64"/>
      <c r="L8" s="93"/>
      <c r="M8" s="94"/>
      <c r="N8" s="94"/>
    </row>
    <row r="9" spans="1:14" ht="12.75">
      <c r="A9" s="60"/>
      <c r="B9" s="79" t="s">
        <v>7</v>
      </c>
      <c r="C9" s="76" t="s">
        <v>8</v>
      </c>
      <c r="D9" s="77">
        <v>159</v>
      </c>
      <c r="E9" s="77">
        <v>144379</v>
      </c>
      <c r="G9" s="77">
        <v>133</v>
      </c>
      <c r="H9" s="78">
        <v>66575</v>
      </c>
      <c r="I9" s="60"/>
      <c r="J9" s="123">
        <f>+D9+G9</f>
        <v>292</v>
      </c>
      <c r="K9" s="123">
        <f>+E9+H9</f>
        <v>210954</v>
      </c>
      <c r="L9" s="93"/>
      <c r="M9" s="94"/>
      <c r="N9" s="94"/>
    </row>
    <row r="10" spans="1:14" ht="12.75">
      <c r="A10" s="60"/>
      <c r="B10" s="82"/>
      <c r="C10" s="83"/>
      <c r="D10" s="80"/>
      <c r="E10" s="80"/>
      <c r="F10" s="80"/>
      <c r="G10" s="80"/>
      <c r="H10" s="81"/>
      <c r="I10" s="60"/>
      <c r="J10" s="123"/>
      <c r="K10" s="123"/>
      <c r="L10" s="93"/>
      <c r="M10" s="94"/>
      <c r="N10" s="94"/>
    </row>
    <row r="11" spans="1:14" ht="12.75">
      <c r="A11" s="60"/>
      <c r="B11" s="79" t="s">
        <v>9</v>
      </c>
      <c r="C11" s="120" t="s">
        <v>4</v>
      </c>
      <c r="D11" s="88">
        <f>SUM(D12:D14)</f>
        <v>3611</v>
      </c>
      <c r="E11" s="88">
        <f>SUM(E12:E14)</f>
        <v>4071391</v>
      </c>
      <c r="F11" s="88"/>
      <c r="G11" s="88">
        <f>SUM(G12:G14)</f>
        <v>2795</v>
      </c>
      <c r="H11" s="89">
        <f>SUM(H12:H14)</f>
        <v>1760012</v>
      </c>
      <c r="I11" s="60"/>
      <c r="J11" s="123">
        <f aca="true" t="shared" si="0" ref="J11:J42">+D11+G11</f>
        <v>6406</v>
      </c>
      <c r="K11" s="123">
        <f>+E11+H11</f>
        <v>5831403</v>
      </c>
      <c r="L11" s="93"/>
      <c r="M11" s="149"/>
      <c r="N11" s="94"/>
    </row>
    <row r="12" spans="1:14" ht="12.75">
      <c r="A12" s="60"/>
      <c r="B12" s="79"/>
      <c r="C12" s="76" t="s">
        <v>10</v>
      </c>
      <c r="D12" s="80">
        <v>361</v>
      </c>
      <c r="E12" s="80">
        <v>349152</v>
      </c>
      <c r="F12" s="80"/>
      <c r="G12" s="80">
        <v>334</v>
      </c>
      <c r="H12" s="81">
        <v>175329</v>
      </c>
      <c r="I12" s="60"/>
      <c r="J12" s="123">
        <f t="shared" si="0"/>
        <v>695</v>
      </c>
      <c r="K12" s="123">
        <f>+E12+H12</f>
        <v>524481</v>
      </c>
      <c r="L12" s="93"/>
      <c r="M12" s="94"/>
      <c r="N12" s="94"/>
    </row>
    <row r="13" spans="1:14" ht="12.75">
      <c r="A13" s="60"/>
      <c r="B13" s="82"/>
      <c r="C13" s="76" t="s">
        <v>11</v>
      </c>
      <c r="D13" s="77">
        <v>3113</v>
      </c>
      <c r="E13" s="77">
        <v>3613221</v>
      </c>
      <c r="F13" s="77"/>
      <c r="G13" s="77">
        <v>2353</v>
      </c>
      <c r="H13" s="78">
        <v>1532222</v>
      </c>
      <c r="I13" s="60"/>
      <c r="J13" s="123">
        <f t="shared" si="0"/>
        <v>5466</v>
      </c>
      <c r="K13" s="123">
        <f>+E13+H13</f>
        <v>5145443</v>
      </c>
      <c r="L13" s="94"/>
      <c r="M13" s="94"/>
      <c r="N13" s="94"/>
    </row>
    <row r="14" spans="1:14" ht="12.75">
      <c r="A14" s="60"/>
      <c r="B14" s="82"/>
      <c r="C14" s="76" t="s">
        <v>6</v>
      </c>
      <c r="D14" s="80">
        <v>137</v>
      </c>
      <c r="E14" s="80">
        <v>109018</v>
      </c>
      <c r="F14" s="80"/>
      <c r="G14" s="80">
        <v>108</v>
      </c>
      <c r="H14" s="81">
        <v>52461</v>
      </c>
      <c r="I14" s="60"/>
      <c r="J14" s="123">
        <f>+D14+G14</f>
        <v>245</v>
      </c>
      <c r="K14" s="123">
        <f>+E14+H14</f>
        <v>161479</v>
      </c>
      <c r="M14" s="94"/>
      <c r="N14" s="94"/>
    </row>
    <row r="15" spans="1:14" ht="12.75">
      <c r="A15" s="60"/>
      <c r="B15" s="82"/>
      <c r="C15" s="83"/>
      <c r="D15" s="77"/>
      <c r="E15" s="77"/>
      <c r="F15" s="77"/>
      <c r="G15" s="77"/>
      <c r="H15" s="78"/>
      <c r="I15" s="60"/>
      <c r="J15" s="123"/>
      <c r="K15" s="123"/>
      <c r="L15" s="94"/>
      <c r="M15" s="94"/>
      <c r="N15" s="94"/>
    </row>
    <row r="16" spans="1:14" ht="12.75">
      <c r="A16" s="60"/>
      <c r="B16" s="79" t="s">
        <v>12</v>
      </c>
      <c r="C16" s="76" t="s">
        <v>13</v>
      </c>
      <c r="D16" s="116">
        <v>632</v>
      </c>
      <c r="E16" s="116">
        <v>789161</v>
      </c>
      <c r="F16" s="116"/>
      <c r="G16" s="116">
        <v>326</v>
      </c>
      <c r="H16" s="117">
        <v>229975</v>
      </c>
      <c r="I16" s="60"/>
      <c r="J16" s="123">
        <f t="shared" si="0"/>
        <v>958</v>
      </c>
      <c r="K16" s="123">
        <f>+E16+H16</f>
        <v>1019136</v>
      </c>
      <c r="L16" s="94"/>
      <c r="M16" s="94"/>
      <c r="N16" s="94"/>
    </row>
    <row r="17" spans="1:14" ht="12.75">
      <c r="A17" s="60"/>
      <c r="B17" s="79"/>
      <c r="C17" s="76"/>
      <c r="D17" s="116"/>
      <c r="E17" s="116"/>
      <c r="F17" s="116"/>
      <c r="G17" s="116"/>
      <c r="H17" s="117"/>
      <c r="I17" s="60"/>
      <c r="J17" s="123"/>
      <c r="K17" s="123"/>
      <c r="L17" s="94"/>
      <c r="M17" s="94"/>
      <c r="N17" s="94"/>
    </row>
    <row r="18" spans="1:14" ht="12.75">
      <c r="A18" s="60"/>
      <c r="B18" s="75" t="s">
        <v>50</v>
      </c>
      <c r="C18" s="76" t="s">
        <v>47</v>
      </c>
      <c r="D18" s="143">
        <v>549</v>
      </c>
      <c r="E18" s="143">
        <v>894271</v>
      </c>
      <c r="F18" s="143"/>
      <c r="G18" s="143">
        <v>606</v>
      </c>
      <c r="H18" s="144">
        <v>378871</v>
      </c>
      <c r="I18" s="60"/>
      <c r="J18" s="123">
        <f t="shared" si="0"/>
        <v>1155</v>
      </c>
      <c r="K18" s="123">
        <f>+E18+H18</f>
        <v>1273142</v>
      </c>
      <c r="L18" s="145"/>
      <c r="M18" s="94"/>
      <c r="N18" s="94"/>
    </row>
    <row r="19" spans="1:14" ht="12.75">
      <c r="A19" s="60"/>
      <c r="B19" s="79"/>
      <c r="C19" s="76"/>
      <c r="D19" s="77"/>
      <c r="E19" s="77"/>
      <c r="F19" s="77"/>
      <c r="G19" s="77"/>
      <c r="H19" s="78"/>
      <c r="I19" s="60"/>
      <c r="J19" s="123"/>
      <c r="K19" s="123"/>
      <c r="L19" s="94"/>
      <c r="M19" s="94"/>
      <c r="N19" s="94"/>
    </row>
    <row r="20" spans="1:11" ht="12.75">
      <c r="A20" s="60"/>
      <c r="B20" s="79" t="s">
        <v>14</v>
      </c>
      <c r="C20" s="120" t="s">
        <v>4</v>
      </c>
      <c r="D20" s="88">
        <f>SUM(D21:D26)</f>
        <v>650</v>
      </c>
      <c r="E20" s="88">
        <f>SUM(E21:E26)</f>
        <v>786809</v>
      </c>
      <c r="F20" s="88"/>
      <c r="G20" s="88">
        <f>SUM(G21:G26)</f>
        <v>470</v>
      </c>
      <c r="H20" s="89">
        <f>SUM(H21:H26)</f>
        <v>367747</v>
      </c>
      <c r="I20" s="60"/>
      <c r="J20" s="123">
        <f t="shared" si="0"/>
        <v>1120</v>
      </c>
      <c r="K20" s="123">
        <f aca="true" t="shared" si="1" ref="K20:K26">+E20+H20</f>
        <v>1154556</v>
      </c>
    </row>
    <row r="21" spans="1:11" ht="12.75">
      <c r="A21" s="60"/>
      <c r="B21" s="82"/>
      <c r="C21" s="76" t="s">
        <v>15</v>
      </c>
      <c r="D21" s="77">
        <v>69</v>
      </c>
      <c r="E21" s="77">
        <v>46073</v>
      </c>
      <c r="F21" s="77"/>
      <c r="G21" s="77">
        <v>49</v>
      </c>
      <c r="H21" s="78">
        <v>21644</v>
      </c>
      <c r="I21" s="60"/>
      <c r="J21" s="123">
        <f t="shared" si="0"/>
        <v>118</v>
      </c>
      <c r="K21" s="126">
        <f t="shared" si="1"/>
        <v>67717</v>
      </c>
    </row>
    <row r="22" spans="1:11" ht="12.75">
      <c r="A22" s="60"/>
      <c r="B22" s="82"/>
      <c r="C22" s="76" t="s">
        <v>16</v>
      </c>
      <c r="D22" s="77">
        <v>114</v>
      </c>
      <c r="E22" s="77">
        <v>265496</v>
      </c>
      <c r="F22" s="77"/>
      <c r="G22" s="77">
        <v>72</v>
      </c>
      <c r="H22" s="78">
        <v>130718</v>
      </c>
      <c r="I22" s="60"/>
      <c r="J22" s="123">
        <f t="shared" si="0"/>
        <v>186</v>
      </c>
      <c r="K22" s="126">
        <f t="shared" si="1"/>
        <v>396214</v>
      </c>
    </row>
    <row r="23" spans="1:11" ht="12.75">
      <c r="A23" s="60"/>
      <c r="B23" s="82"/>
      <c r="C23" s="76" t="s">
        <v>17</v>
      </c>
      <c r="D23" s="77">
        <v>219</v>
      </c>
      <c r="E23" s="77">
        <v>184609</v>
      </c>
      <c r="F23" s="77"/>
      <c r="G23" s="77">
        <v>140</v>
      </c>
      <c r="H23" s="78">
        <v>68709</v>
      </c>
      <c r="I23" s="60"/>
      <c r="J23" s="123">
        <f t="shared" si="0"/>
        <v>359</v>
      </c>
      <c r="K23" s="126">
        <f t="shared" si="1"/>
        <v>253318</v>
      </c>
    </row>
    <row r="24" spans="1:11" ht="12.75">
      <c r="A24" s="60"/>
      <c r="B24" s="82"/>
      <c r="C24" s="76" t="s">
        <v>18</v>
      </c>
      <c r="D24" s="77">
        <v>16</v>
      </c>
      <c r="E24" s="77">
        <v>21022</v>
      </c>
      <c r="F24" s="77"/>
      <c r="G24" s="77">
        <v>31</v>
      </c>
      <c r="H24" s="78">
        <v>17407</v>
      </c>
      <c r="I24" s="60"/>
      <c r="J24" s="123">
        <f t="shared" si="0"/>
        <v>47</v>
      </c>
      <c r="K24" s="126">
        <f t="shared" si="1"/>
        <v>38429</v>
      </c>
    </row>
    <row r="25" spans="1:11" ht="12.75">
      <c r="A25" s="60"/>
      <c r="B25" s="82"/>
      <c r="C25" s="76" t="s">
        <v>19</v>
      </c>
      <c r="D25" s="77">
        <v>180</v>
      </c>
      <c r="E25" s="77">
        <v>183021</v>
      </c>
      <c r="F25" s="77"/>
      <c r="G25" s="77">
        <v>138</v>
      </c>
      <c r="H25" s="78">
        <v>82925</v>
      </c>
      <c r="I25" s="60"/>
      <c r="J25" s="123">
        <f t="shared" si="0"/>
        <v>318</v>
      </c>
      <c r="K25" s="126">
        <f t="shared" si="1"/>
        <v>265946</v>
      </c>
    </row>
    <row r="26" spans="1:11" ht="12.75">
      <c r="A26" s="60"/>
      <c r="B26" s="82"/>
      <c r="C26" s="76" t="s">
        <v>20</v>
      </c>
      <c r="D26" s="77">
        <v>52</v>
      </c>
      <c r="E26" s="77">
        <v>86588</v>
      </c>
      <c r="F26" s="77"/>
      <c r="G26" s="77">
        <v>40</v>
      </c>
      <c r="H26" s="78">
        <v>46344</v>
      </c>
      <c r="I26" s="60"/>
      <c r="J26" s="123">
        <f t="shared" si="0"/>
        <v>92</v>
      </c>
      <c r="K26" s="126">
        <f t="shared" si="1"/>
        <v>132932</v>
      </c>
    </row>
    <row r="27" spans="1:11" ht="12.75">
      <c r="A27" s="60"/>
      <c r="B27" s="82"/>
      <c r="C27" s="83"/>
      <c r="D27" s="80"/>
      <c r="E27" s="80"/>
      <c r="F27" s="80"/>
      <c r="G27" s="80"/>
      <c r="H27" s="81"/>
      <c r="I27" s="60"/>
      <c r="J27" s="123"/>
      <c r="K27" s="123"/>
    </row>
    <row r="28" spans="1:11" ht="12.75">
      <c r="A28" s="60"/>
      <c r="B28" s="75" t="s">
        <v>51</v>
      </c>
      <c r="C28" s="120" t="s">
        <v>4</v>
      </c>
      <c r="D28" s="122">
        <f>SUM(D29:D30)</f>
        <v>2752</v>
      </c>
      <c r="E28" s="88">
        <f>SUM(E29:E30)</f>
        <v>3285210</v>
      </c>
      <c r="F28" s="88"/>
      <c r="G28" s="88">
        <f>SUM(G29:G30)</f>
        <v>1895</v>
      </c>
      <c r="H28" s="89">
        <f>SUM(H29:H30)</f>
        <v>1203265</v>
      </c>
      <c r="I28" s="60"/>
      <c r="J28" s="123">
        <f t="shared" si="0"/>
        <v>4647</v>
      </c>
      <c r="K28" s="123">
        <f>+E28+H28</f>
        <v>4488475</v>
      </c>
    </row>
    <row r="29" spans="1:11" ht="12.75">
      <c r="A29" s="60"/>
      <c r="B29" s="82"/>
      <c r="C29" s="76" t="s">
        <v>5</v>
      </c>
      <c r="D29" s="77">
        <v>2099</v>
      </c>
      <c r="E29" s="77">
        <v>2622666</v>
      </c>
      <c r="F29" s="77"/>
      <c r="G29" s="97">
        <v>1516</v>
      </c>
      <c r="H29" s="78">
        <v>1045267</v>
      </c>
      <c r="I29" s="60"/>
      <c r="J29" s="123">
        <f t="shared" si="0"/>
        <v>3615</v>
      </c>
      <c r="K29" s="123">
        <f>+E29+H29</f>
        <v>3667933</v>
      </c>
    </row>
    <row r="30" spans="1:11" ht="12.75">
      <c r="A30" s="60"/>
      <c r="B30" s="82"/>
      <c r="C30" s="76" t="s">
        <v>6</v>
      </c>
      <c r="D30" s="77">
        <v>653</v>
      </c>
      <c r="E30" s="77">
        <v>662544</v>
      </c>
      <c r="F30" s="77"/>
      <c r="G30" s="97">
        <v>379</v>
      </c>
      <c r="H30" s="78">
        <v>157998</v>
      </c>
      <c r="I30" s="60"/>
      <c r="J30" s="123">
        <f t="shared" si="0"/>
        <v>1032</v>
      </c>
      <c r="K30" s="123">
        <f>+E30+H30</f>
        <v>820542</v>
      </c>
    </row>
    <row r="31" spans="1:11" ht="12.75">
      <c r="A31" s="60"/>
      <c r="B31" s="82"/>
      <c r="C31" s="83"/>
      <c r="D31" s="77"/>
      <c r="E31" s="77"/>
      <c r="F31" s="77"/>
      <c r="G31" s="77"/>
      <c r="H31" s="78"/>
      <c r="I31" s="60"/>
      <c r="J31" s="123"/>
      <c r="K31" s="123"/>
    </row>
    <row r="32" spans="1:11" ht="12.75">
      <c r="A32" s="60"/>
      <c r="B32" s="79" t="s">
        <v>21</v>
      </c>
      <c r="C32" s="120" t="s">
        <v>4</v>
      </c>
      <c r="D32" s="88">
        <f>SUM(D33:D34)</f>
        <v>452</v>
      </c>
      <c r="E32" s="88">
        <f>SUM(E33:E34)</f>
        <v>568829</v>
      </c>
      <c r="F32" s="88"/>
      <c r="G32" s="88">
        <f>SUM(G33:G34)</f>
        <v>321</v>
      </c>
      <c r="H32" s="89">
        <f>SUM(H33:H34)</f>
        <v>241020</v>
      </c>
      <c r="I32" s="60"/>
      <c r="J32" s="123">
        <f t="shared" si="0"/>
        <v>773</v>
      </c>
      <c r="K32" s="123">
        <f>+E32+H32</f>
        <v>809849</v>
      </c>
    </row>
    <row r="33" spans="1:11" ht="12.75">
      <c r="A33" s="60"/>
      <c r="B33" s="82"/>
      <c r="C33" s="98" t="s">
        <v>13</v>
      </c>
      <c r="D33" s="77">
        <v>356</v>
      </c>
      <c r="E33" s="77">
        <v>471479</v>
      </c>
      <c r="F33" s="77"/>
      <c r="G33" s="77">
        <v>284</v>
      </c>
      <c r="H33" s="78">
        <v>223748</v>
      </c>
      <c r="I33" s="60"/>
      <c r="J33" s="123">
        <f t="shared" si="0"/>
        <v>640</v>
      </c>
      <c r="K33" s="123">
        <f>+E33+H33</f>
        <v>695227</v>
      </c>
    </row>
    <row r="34" spans="1:11" ht="12.75">
      <c r="A34" s="60"/>
      <c r="B34" s="82"/>
      <c r="C34" s="76" t="s">
        <v>22</v>
      </c>
      <c r="D34" s="77">
        <v>96</v>
      </c>
      <c r="E34" s="77">
        <v>97350</v>
      </c>
      <c r="F34" s="77"/>
      <c r="G34" s="77">
        <v>37</v>
      </c>
      <c r="H34" s="78">
        <v>17272</v>
      </c>
      <c r="I34" s="60"/>
      <c r="J34" s="123">
        <f t="shared" si="0"/>
        <v>133</v>
      </c>
      <c r="K34" s="123">
        <f>+E34+H34</f>
        <v>114622</v>
      </c>
    </row>
    <row r="35" spans="1:11" ht="12.75">
      <c r="A35" s="60"/>
      <c r="B35" s="82"/>
      <c r="C35" s="83"/>
      <c r="D35" s="80"/>
      <c r="E35" s="80"/>
      <c r="F35" s="80"/>
      <c r="G35" s="80"/>
      <c r="H35" s="81"/>
      <c r="I35" s="60"/>
      <c r="J35" s="123"/>
      <c r="K35" s="123"/>
    </row>
    <row r="36" spans="1:11" ht="12.75">
      <c r="A36" s="60"/>
      <c r="B36" s="79" t="s">
        <v>58</v>
      </c>
      <c r="C36" s="120" t="s">
        <v>4</v>
      </c>
      <c r="D36" s="88">
        <f>SUM(D37:D38)</f>
        <v>285</v>
      </c>
      <c r="E36" s="88">
        <f>SUM(E37:E38)</f>
        <v>411704</v>
      </c>
      <c r="F36" s="88"/>
      <c r="G36" s="88">
        <f>SUM(G37:G38)</f>
        <v>228</v>
      </c>
      <c r="H36" s="89">
        <f>SUM(H37:H38)</f>
        <v>206344</v>
      </c>
      <c r="I36" s="60"/>
      <c r="J36" s="123">
        <f t="shared" si="0"/>
        <v>513</v>
      </c>
      <c r="K36" s="123">
        <f>+E36+H36</f>
        <v>618048</v>
      </c>
    </row>
    <row r="37" spans="1:11" ht="12.75">
      <c r="A37" s="60"/>
      <c r="B37" s="82"/>
      <c r="C37" s="76" t="s">
        <v>13</v>
      </c>
      <c r="D37" s="77">
        <v>150</v>
      </c>
      <c r="E37" s="77">
        <v>276414</v>
      </c>
      <c r="F37" s="77"/>
      <c r="G37" s="77">
        <v>120</v>
      </c>
      <c r="H37" s="78">
        <v>128723</v>
      </c>
      <c r="I37" s="60"/>
      <c r="J37" s="123">
        <f t="shared" si="0"/>
        <v>270</v>
      </c>
      <c r="K37" s="123">
        <f>+E37+H37</f>
        <v>405137</v>
      </c>
    </row>
    <row r="38" spans="1:11" ht="12.75">
      <c r="A38" s="60"/>
      <c r="B38" s="82"/>
      <c r="C38" s="76" t="s">
        <v>19</v>
      </c>
      <c r="D38" s="77">
        <v>135</v>
      </c>
      <c r="E38" s="77">
        <v>135290</v>
      </c>
      <c r="F38" s="77"/>
      <c r="G38" s="77">
        <v>108</v>
      </c>
      <c r="H38" s="78">
        <v>77621</v>
      </c>
      <c r="I38" s="60"/>
      <c r="J38" s="123">
        <f t="shared" si="0"/>
        <v>243</v>
      </c>
      <c r="K38" s="123">
        <f>+E38+H38</f>
        <v>212911</v>
      </c>
    </row>
    <row r="39" spans="1:11" ht="12.75">
      <c r="A39" s="60"/>
      <c r="B39" s="82"/>
      <c r="C39" s="83"/>
      <c r="D39" s="77"/>
      <c r="E39" s="77"/>
      <c r="F39" s="77"/>
      <c r="G39" s="77"/>
      <c r="H39" s="78"/>
      <c r="I39" s="60"/>
      <c r="J39" s="123"/>
      <c r="K39" s="123"/>
    </row>
    <row r="40" spans="1:11" ht="12.75">
      <c r="A40" s="60"/>
      <c r="B40" s="79" t="s">
        <v>24</v>
      </c>
      <c r="C40" s="120" t="s">
        <v>4</v>
      </c>
      <c r="D40" s="88">
        <f>SUM(D41:D42)</f>
        <v>684</v>
      </c>
      <c r="E40" s="88">
        <f>SUM(E41:E42)</f>
        <v>531238</v>
      </c>
      <c r="G40" s="88">
        <f>SUM(G41:G42)</f>
        <v>604</v>
      </c>
      <c r="H40" s="89">
        <f>SUM(H41:H42)</f>
        <v>283461</v>
      </c>
      <c r="I40" s="60"/>
      <c r="J40" s="123">
        <f t="shared" si="0"/>
        <v>1288</v>
      </c>
      <c r="K40" s="123">
        <f>+E40+H40</f>
        <v>814699</v>
      </c>
    </row>
    <row r="41" spans="1:11" ht="12.75">
      <c r="A41" s="60"/>
      <c r="B41" s="82"/>
      <c r="C41" s="76" t="s">
        <v>17</v>
      </c>
      <c r="D41" s="77">
        <v>425</v>
      </c>
      <c r="E41" s="77">
        <v>330540</v>
      </c>
      <c r="F41" s="77"/>
      <c r="G41" s="77">
        <v>390</v>
      </c>
      <c r="H41" s="78">
        <v>178977</v>
      </c>
      <c r="I41" s="60"/>
      <c r="J41" s="123">
        <f t="shared" si="0"/>
        <v>815</v>
      </c>
      <c r="K41" s="123">
        <f>+E41+H41</f>
        <v>509517</v>
      </c>
    </row>
    <row r="42" spans="1:11" ht="12.75">
      <c r="A42" s="60"/>
      <c r="B42" s="82"/>
      <c r="C42" s="76" t="s">
        <v>18</v>
      </c>
      <c r="D42" s="77">
        <v>259</v>
      </c>
      <c r="E42" s="77">
        <v>200698</v>
      </c>
      <c r="F42" s="77"/>
      <c r="G42" s="77">
        <v>214</v>
      </c>
      <c r="H42" s="78">
        <v>104484</v>
      </c>
      <c r="I42" s="60"/>
      <c r="J42" s="123">
        <f t="shared" si="0"/>
        <v>473</v>
      </c>
      <c r="K42" s="123">
        <f>+E42+H42</f>
        <v>305182</v>
      </c>
    </row>
    <row r="43" spans="1:11" ht="12.75">
      <c r="A43" s="60"/>
      <c r="B43" s="82"/>
      <c r="C43" s="76"/>
      <c r="D43" s="77"/>
      <c r="E43" s="77"/>
      <c r="F43" s="77"/>
      <c r="G43" s="77"/>
      <c r="H43" s="78"/>
      <c r="I43" s="60"/>
      <c r="J43" s="123"/>
      <c r="K43" s="123"/>
    </row>
    <row r="44" spans="1:11" ht="12.75">
      <c r="A44" s="60"/>
      <c r="B44" s="79" t="s">
        <v>55</v>
      </c>
      <c r="C44" s="76" t="s">
        <v>23</v>
      </c>
      <c r="D44" s="116">
        <v>12</v>
      </c>
      <c r="E44" s="116">
        <v>27275</v>
      </c>
      <c r="F44" s="116"/>
      <c r="G44" s="116">
        <v>12</v>
      </c>
      <c r="H44" s="117">
        <v>21055</v>
      </c>
      <c r="I44" s="60"/>
      <c r="J44" s="123">
        <f>+D44+G44</f>
        <v>24</v>
      </c>
      <c r="K44" s="123">
        <f>+E44+H44</f>
        <v>48330</v>
      </c>
    </row>
    <row r="45" spans="1:11" ht="12.75">
      <c r="A45" s="60"/>
      <c r="B45" s="61"/>
      <c r="C45" s="62"/>
      <c r="D45" s="99"/>
      <c r="E45" s="99"/>
      <c r="F45" s="99"/>
      <c r="G45" s="99"/>
      <c r="H45" s="100"/>
      <c r="I45" s="64"/>
      <c r="K45" s="121"/>
    </row>
    <row r="46" spans="1:9" ht="12.75">
      <c r="A46" s="60"/>
      <c r="B46" s="79" t="s">
        <v>25</v>
      </c>
      <c r="C46" s="66"/>
      <c r="D46" s="88">
        <f>D40+D44+D36+D32+D20+D18+D16+D11+D9+D28</f>
        <v>9786</v>
      </c>
      <c r="E46" s="88">
        <f>E40+E44+E36+E32+E20+E18+E16+E11+E9+E28</f>
        <v>11510267</v>
      </c>
      <c r="F46" s="88"/>
      <c r="G46" s="88">
        <f>G40+G44+G36+G32+G20+G18+G16+G11+G9+G28</f>
        <v>7390</v>
      </c>
      <c r="H46" s="89">
        <f>H40+H44+H36+H32+H20+H18+H16+H11+H9+H28</f>
        <v>4758325</v>
      </c>
      <c r="I46" s="60"/>
    </row>
    <row r="47" spans="1:11" ht="12.75">
      <c r="A47" s="60"/>
      <c r="B47" s="90" t="s">
        <v>26</v>
      </c>
      <c r="C47" s="66"/>
      <c r="D47" s="88"/>
      <c r="E47" s="88">
        <f>E46*K47</f>
        <v>199323869.15234998</v>
      </c>
      <c r="F47" s="88"/>
      <c r="G47" s="88"/>
      <c r="H47" s="89">
        <f>H46*K47</f>
        <v>82400151.94125</v>
      </c>
      <c r="I47" s="60"/>
      <c r="J47" s="128" t="s">
        <v>61</v>
      </c>
      <c r="K47" s="105">
        <v>17.31705</v>
      </c>
    </row>
    <row r="48" spans="2:9" ht="12.75">
      <c r="B48" s="72"/>
      <c r="C48" s="73"/>
      <c r="D48" s="101"/>
      <c r="E48" s="101"/>
      <c r="F48" s="101"/>
      <c r="G48" s="101"/>
      <c r="H48" s="102"/>
      <c r="I48" s="60"/>
    </row>
  </sheetData>
  <printOptions horizontalCentered="1"/>
  <pageMargins left="0.31496062992125984" right="0.4724409448818898" top="0.9055118110236221" bottom="0.5511811023622047" header="0" footer="0"/>
  <pageSetup horizontalDpi="240" verticalDpi="24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ntry="1">
    <tabColor indexed="50"/>
  </sheetPr>
  <dimension ref="A1:H32"/>
  <sheetViews>
    <sheetView showGridLines="0" workbookViewId="0" topLeftCell="A3">
      <selection activeCell="E17" sqref="E17"/>
    </sheetView>
  </sheetViews>
  <sheetFormatPr defaultColWidth="11.00390625" defaultRowHeight="12.75"/>
  <cols>
    <col min="1" max="1" width="1.625" style="57" customWidth="1"/>
    <col min="2" max="2" width="17.875" style="57" customWidth="1"/>
    <col min="3" max="3" width="13.125" style="57" customWidth="1"/>
    <col min="4" max="4" width="9.75390625" style="57" customWidth="1"/>
    <col min="5" max="5" width="20.875" style="57" customWidth="1"/>
    <col min="6" max="6" width="4.50390625" style="57" customWidth="1"/>
    <col min="7" max="7" width="13.125" style="57" customWidth="1"/>
    <col min="8" max="8" width="9.125" style="57" customWidth="1"/>
    <col min="9" max="252" width="17.625" style="57" customWidth="1"/>
    <col min="253" max="16384" width="12.50390625" style="57" customWidth="1"/>
  </cols>
  <sheetData>
    <row r="1" ht="12.75">
      <c r="B1" s="58"/>
    </row>
    <row r="2" ht="12.75">
      <c r="B2" s="118"/>
    </row>
    <row r="3" ht="12.75">
      <c r="B3" s="59" t="s">
        <v>27</v>
      </c>
    </row>
    <row r="4" ht="12.75">
      <c r="B4" s="52" t="str">
        <f>'A RESERVAS 528'!$B$4</f>
        <v>     (al 31 de diciembre de 2004, montos expresados en U.F.)</v>
      </c>
    </row>
    <row r="5" spans="1:6" ht="12.75">
      <c r="A5" s="60"/>
      <c r="B5" s="61"/>
      <c r="C5" s="62"/>
      <c r="D5" s="62"/>
      <c r="E5" s="63"/>
      <c r="F5" s="64"/>
    </row>
    <row r="6" spans="1:6" ht="12.75">
      <c r="A6" s="64"/>
      <c r="B6" s="65"/>
      <c r="C6" s="66"/>
      <c r="D6" s="112" t="s">
        <v>43</v>
      </c>
      <c r="E6" s="119"/>
      <c r="F6" s="60"/>
    </row>
    <row r="7" spans="1:6" ht="12.75">
      <c r="A7" s="60"/>
      <c r="B7" s="67" t="s">
        <v>1</v>
      </c>
      <c r="C7" s="68" t="s">
        <v>2</v>
      </c>
      <c r="D7" s="152" t="s">
        <v>59</v>
      </c>
      <c r="E7" s="153"/>
      <c r="F7" s="60"/>
    </row>
    <row r="8" spans="1:6" ht="12.75">
      <c r="A8" s="60"/>
      <c r="B8" s="69"/>
      <c r="C8" s="70"/>
      <c r="D8" s="71" t="s">
        <v>28</v>
      </c>
      <c r="E8" s="96" t="s">
        <v>39</v>
      </c>
      <c r="F8" s="60"/>
    </row>
    <row r="9" spans="1:6" ht="12.75">
      <c r="A9" s="60"/>
      <c r="B9" s="72"/>
      <c r="C9" s="73"/>
      <c r="D9" s="73"/>
      <c r="E9" s="74"/>
      <c r="F9" s="64"/>
    </row>
    <row r="10" spans="1:6" ht="12.75">
      <c r="A10" s="60"/>
      <c r="B10" s="79" t="s">
        <v>7</v>
      </c>
      <c r="C10" s="76" t="s">
        <v>8</v>
      </c>
      <c r="D10" s="134">
        <v>1</v>
      </c>
      <c r="E10" s="135">
        <v>386</v>
      </c>
      <c r="F10" s="127"/>
    </row>
    <row r="11" spans="1:6" ht="12.75">
      <c r="A11" s="60"/>
      <c r="B11" s="82"/>
      <c r="D11" s="136"/>
      <c r="E11" s="137"/>
      <c r="F11" s="60"/>
    </row>
    <row r="12" spans="1:6" ht="12.75">
      <c r="A12" s="60"/>
      <c r="B12" s="146" t="s">
        <v>51</v>
      </c>
      <c r="C12" s="147" t="s">
        <v>5</v>
      </c>
      <c r="D12" s="136">
        <v>17</v>
      </c>
      <c r="E12" s="137">
        <v>1844</v>
      </c>
      <c r="F12" s="127"/>
    </row>
    <row r="13" spans="1:6" ht="12.75">
      <c r="A13" s="60"/>
      <c r="B13" s="132"/>
      <c r="C13" s="147"/>
      <c r="D13" s="138"/>
      <c r="E13" s="139"/>
      <c r="F13" s="60"/>
    </row>
    <row r="14" spans="1:6" ht="12.75">
      <c r="A14" s="60"/>
      <c r="B14" s="133" t="s">
        <v>55</v>
      </c>
      <c r="C14" s="148" t="s">
        <v>15</v>
      </c>
      <c r="D14" s="150">
        <v>3</v>
      </c>
      <c r="E14" s="151">
        <v>803</v>
      </c>
      <c r="F14" s="60"/>
    </row>
    <row r="15" spans="1:6" ht="12.75">
      <c r="A15" s="60"/>
      <c r="B15" s="84"/>
      <c r="C15" s="85"/>
      <c r="D15" s="86"/>
      <c r="E15" s="87"/>
      <c r="F15" s="64"/>
    </row>
    <row r="16" spans="1:6" ht="12.75">
      <c r="A16" s="60"/>
      <c r="B16" s="79" t="s">
        <v>25</v>
      </c>
      <c r="C16" s="66"/>
      <c r="D16" s="88">
        <f>SUM(D10:D14)</f>
        <v>21</v>
      </c>
      <c r="E16" s="89">
        <f>SUM(E10:E14)</f>
        <v>3033</v>
      </c>
      <c r="F16" s="60"/>
    </row>
    <row r="17" spans="1:8" ht="12.75">
      <c r="A17" s="60"/>
      <c r="B17" s="90" t="s">
        <v>26</v>
      </c>
      <c r="C17" s="66"/>
      <c r="D17" s="88"/>
      <c r="E17" s="89">
        <f>E16*H17</f>
        <v>52522.612649999995</v>
      </c>
      <c r="F17" s="60"/>
      <c r="G17" s="128" t="str">
        <f>'A RESERVAS 528'!$J$47</f>
        <v>U.F. al 31.12.2004 $</v>
      </c>
      <c r="H17" s="106">
        <f>'A RESERVAS 528'!$K$47</f>
        <v>17.31705</v>
      </c>
    </row>
    <row r="18" spans="1:6" ht="12.75">
      <c r="A18" s="60"/>
      <c r="B18" s="72"/>
      <c r="C18" s="73"/>
      <c r="D18" s="91"/>
      <c r="E18" s="92"/>
      <c r="F18" s="64"/>
    </row>
    <row r="23" spans="2:4" ht="12.75">
      <c r="B23" s="93"/>
      <c r="C23" s="93"/>
      <c r="D23" s="93"/>
    </row>
    <row r="24" ht="12.75">
      <c r="B24" s="93"/>
    </row>
    <row r="25" spans="2:4" ht="12.75">
      <c r="B25" s="93"/>
      <c r="C25" s="93"/>
      <c r="D25" s="93"/>
    </row>
    <row r="26" ht="12.75">
      <c r="C26" s="93"/>
    </row>
    <row r="27" ht="12.75">
      <c r="C27" s="93"/>
    </row>
    <row r="28" spans="2:3" ht="12.75">
      <c r="B28" s="94"/>
      <c r="C28" s="93"/>
    </row>
    <row r="29" ht="12.75">
      <c r="B29" s="94"/>
    </row>
    <row r="30" spans="2:3" ht="12.75">
      <c r="B30" s="94"/>
      <c r="C30" s="94"/>
    </row>
    <row r="31" spans="2:3" ht="12.75">
      <c r="B31" s="94"/>
      <c r="C31" s="94"/>
    </row>
    <row r="32" spans="2:3" ht="12.75">
      <c r="B32" s="94"/>
      <c r="C32" s="94"/>
    </row>
  </sheetData>
  <mergeCells count="1">
    <mergeCell ref="D7:E7"/>
  </mergeCells>
  <printOptions/>
  <pageMargins left="1.31" right="0.4" top="1.32" bottom="0.984251968503937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ntry="1">
    <tabColor indexed="49"/>
  </sheetPr>
  <dimension ref="A1:O66"/>
  <sheetViews>
    <sheetView showGridLines="0" workbookViewId="0" topLeftCell="A1">
      <selection activeCell="A1" sqref="A1"/>
    </sheetView>
  </sheetViews>
  <sheetFormatPr defaultColWidth="11.00390625" defaultRowHeight="12.75"/>
  <cols>
    <col min="1" max="1" width="15.875" style="2" customWidth="1"/>
    <col min="2" max="2" width="15.00390625" style="2" customWidth="1"/>
    <col min="3" max="3" width="8.25390625" style="2" customWidth="1"/>
    <col min="4" max="4" width="12.00390625" style="2" customWidth="1"/>
    <col min="5" max="5" width="9.125" style="2" customWidth="1"/>
    <col min="6" max="6" width="1.4921875" style="2" customWidth="1"/>
    <col min="7" max="7" width="8.25390625" style="2" customWidth="1"/>
    <col min="8" max="8" width="11.25390625" style="2" customWidth="1"/>
    <col min="9" max="9" width="1.4921875" style="2" customWidth="1"/>
    <col min="10" max="10" width="9.75390625" style="2" customWidth="1"/>
    <col min="11" max="11" width="10.50390625" style="2" customWidth="1"/>
    <col min="12" max="12" width="8.875" style="2" customWidth="1"/>
    <col min="13" max="13" width="7.50390625" style="2" customWidth="1"/>
    <col min="14" max="14" width="13.25390625" style="2" customWidth="1"/>
    <col min="15" max="15" width="9.125" style="2" customWidth="1"/>
    <col min="16" max="255" width="17.625" style="2" customWidth="1"/>
    <col min="256" max="16384" width="12.50390625" style="2" customWidth="1"/>
  </cols>
  <sheetData>
    <row r="1" ht="12.75">
      <c r="A1" s="1"/>
    </row>
    <row r="2" ht="12.75">
      <c r="A2" s="3"/>
    </row>
    <row r="3" ht="12.75">
      <c r="A3" s="4" t="s">
        <v>30</v>
      </c>
    </row>
    <row r="4" ht="12.75">
      <c r="A4" s="5" t="str">
        <f>'A RESERVAS 528'!$B$4</f>
        <v>     (al 31 de diciembre de 2004, montos expresados en U.F.)</v>
      </c>
    </row>
    <row r="5" spans="1:13" ht="12.75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8"/>
      <c r="M5" s="9"/>
    </row>
    <row r="6" spans="1:13" ht="12.75">
      <c r="A6" s="10"/>
      <c r="B6" s="11"/>
      <c r="C6" s="12"/>
      <c r="D6" s="13"/>
      <c r="E6" s="13" t="s">
        <v>31</v>
      </c>
      <c r="F6" s="13"/>
      <c r="G6" s="12"/>
      <c r="H6" s="12"/>
      <c r="I6" s="11"/>
      <c r="J6" s="14" t="s">
        <v>46</v>
      </c>
      <c r="K6" s="14"/>
      <c r="L6" s="15"/>
      <c r="M6" s="16"/>
    </row>
    <row r="7" spans="1:13" ht="12.75">
      <c r="A7" s="17" t="s">
        <v>1</v>
      </c>
      <c r="B7" s="18" t="s">
        <v>2</v>
      </c>
      <c r="C7" s="19"/>
      <c r="D7" s="20" t="s">
        <v>32</v>
      </c>
      <c r="E7" s="19"/>
      <c r="F7" s="111"/>
      <c r="G7" s="21" t="s">
        <v>33</v>
      </c>
      <c r="H7" s="19"/>
      <c r="I7" s="11"/>
      <c r="J7" s="11"/>
      <c r="K7" s="11"/>
      <c r="L7" s="22"/>
      <c r="M7" s="16"/>
    </row>
    <row r="8" spans="1:13" ht="12.75">
      <c r="A8" s="10"/>
      <c r="B8" s="11"/>
      <c r="C8" s="23" t="s">
        <v>44</v>
      </c>
      <c r="D8" s="24"/>
      <c r="E8" s="108" t="s">
        <v>34</v>
      </c>
      <c r="F8" s="25"/>
      <c r="G8" s="23" t="s">
        <v>45</v>
      </c>
      <c r="H8" s="26"/>
      <c r="I8" s="26"/>
      <c r="J8" s="23" t="s">
        <v>44</v>
      </c>
      <c r="K8" s="24"/>
      <c r="L8" s="110" t="s">
        <v>34</v>
      </c>
      <c r="M8" s="16"/>
    </row>
    <row r="9" spans="1:13" ht="12.75">
      <c r="A9" s="10"/>
      <c r="B9" s="11"/>
      <c r="C9" s="107" t="s">
        <v>3</v>
      </c>
      <c r="D9" s="108" t="s">
        <v>29</v>
      </c>
      <c r="E9" s="107" t="s">
        <v>29</v>
      </c>
      <c r="F9" s="107"/>
      <c r="G9" s="108" t="s">
        <v>3</v>
      </c>
      <c r="H9" s="108" t="s">
        <v>40</v>
      </c>
      <c r="I9" s="108"/>
      <c r="J9" s="107" t="s">
        <v>3</v>
      </c>
      <c r="K9" s="107" t="s">
        <v>35</v>
      </c>
      <c r="L9" s="109" t="s">
        <v>29</v>
      </c>
      <c r="M9" s="16"/>
    </row>
    <row r="10" spans="1:13" ht="12.75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  <c r="M10" s="9"/>
    </row>
    <row r="11" spans="1:14" ht="12.75">
      <c r="A11" s="30" t="s">
        <v>57</v>
      </c>
      <c r="B11" s="31" t="s">
        <v>11</v>
      </c>
      <c r="C11" s="43">
        <v>3436</v>
      </c>
      <c r="D11" s="43">
        <v>2242524</v>
      </c>
      <c r="E11" s="43">
        <v>118205</v>
      </c>
      <c r="F11" s="43"/>
      <c r="G11" s="43">
        <v>0</v>
      </c>
      <c r="H11" s="43">
        <v>0</v>
      </c>
      <c r="I11" s="43"/>
      <c r="J11" s="43">
        <v>1546</v>
      </c>
      <c r="K11" s="43">
        <v>233270</v>
      </c>
      <c r="L11" s="45">
        <v>64353</v>
      </c>
      <c r="M11" s="2">
        <f>J11+G11+C11</f>
        <v>4982</v>
      </c>
      <c r="N11" s="2">
        <f>L11+K11+H11+E11+D11</f>
        <v>2658352</v>
      </c>
    </row>
    <row r="12" spans="1:13" ht="12.75">
      <c r="A12" s="140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2"/>
      <c r="M12" s="9"/>
    </row>
    <row r="13" spans="1:14" ht="12.75">
      <c r="A13" s="30" t="s">
        <v>56</v>
      </c>
      <c r="B13" s="114" t="s">
        <v>4</v>
      </c>
      <c r="C13" s="32">
        <f>SUM(C14:C16)</f>
        <v>2</v>
      </c>
      <c r="D13" s="32">
        <f>SUM(D14:D16)</f>
        <v>6</v>
      </c>
      <c r="E13" s="32">
        <f>SUM(E14:E16)</f>
        <v>0</v>
      </c>
      <c r="F13" s="32"/>
      <c r="G13" s="32">
        <f>SUM(G14:G16)</f>
        <v>5</v>
      </c>
      <c r="H13" s="32">
        <f>SUM(H14:H16)</f>
        <v>913</v>
      </c>
      <c r="I13" s="32"/>
      <c r="J13" s="32">
        <f>SUM(J14:J16)</f>
        <v>13</v>
      </c>
      <c r="K13" s="32">
        <f>SUM(K14:K16)</f>
        <v>866</v>
      </c>
      <c r="L13" s="33">
        <f>SUM(L14:L16)</f>
        <v>0</v>
      </c>
      <c r="M13" s="2">
        <f>J13+G13+C13</f>
        <v>20</v>
      </c>
      <c r="N13" s="2">
        <f>L13+K13+H13+E13+D13</f>
        <v>1785</v>
      </c>
    </row>
    <row r="14" spans="1:14" ht="12.75">
      <c r="A14" s="34"/>
      <c r="B14" s="31" t="s">
        <v>22</v>
      </c>
      <c r="C14" s="35">
        <v>0</v>
      </c>
      <c r="D14" s="35">
        <v>0</v>
      </c>
      <c r="E14" s="35">
        <v>0</v>
      </c>
      <c r="F14" s="35"/>
      <c r="G14" s="35">
        <v>1</v>
      </c>
      <c r="H14" s="35">
        <v>69</v>
      </c>
      <c r="I14" s="35"/>
      <c r="J14" s="35">
        <v>1</v>
      </c>
      <c r="K14" s="35">
        <v>229</v>
      </c>
      <c r="L14" s="37">
        <v>0</v>
      </c>
      <c r="M14" s="2">
        <f aca="true" t="shared" si="0" ref="M14:M49">J14+G14+C14</f>
        <v>2</v>
      </c>
      <c r="N14" s="2">
        <f aca="true" t="shared" si="1" ref="N14:N49">L14+K14+H14+E14+D14</f>
        <v>298</v>
      </c>
    </row>
    <row r="15" spans="1:14" ht="12.75">
      <c r="A15" s="34"/>
      <c r="B15" s="31" t="s">
        <v>18</v>
      </c>
      <c r="C15" s="35">
        <v>2</v>
      </c>
      <c r="D15" s="35">
        <v>6</v>
      </c>
      <c r="E15" s="35">
        <v>0</v>
      </c>
      <c r="F15" s="35"/>
      <c r="G15" s="35">
        <v>3</v>
      </c>
      <c r="H15" s="35">
        <v>819</v>
      </c>
      <c r="I15" s="35"/>
      <c r="J15" s="35">
        <v>3</v>
      </c>
      <c r="K15" s="35">
        <v>158</v>
      </c>
      <c r="L15" s="37">
        <v>0</v>
      </c>
      <c r="M15" s="2">
        <f t="shared" si="0"/>
        <v>8</v>
      </c>
      <c r="N15" s="2">
        <f t="shared" si="1"/>
        <v>983</v>
      </c>
    </row>
    <row r="16" spans="1:14" ht="12.75">
      <c r="A16" s="34"/>
      <c r="B16" s="38" t="s">
        <v>23</v>
      </c>
      <c r="C16" s="35">
        <v>0</v>
      </c>
      <c r="D16" s="35">
        <v>0</v>
      </c>
      <c r="E16" s="35">
        <v>0</v>
      </c>
      <c r="F16" s="35"/>
      <c r="G16" s="35">
        <v>1</v>
      </c>
      <c r="H16" s="35">
        <v>25</v>
      </c>
      <c r="I16" s="35"/>
      <c r="J16" s="35">
        <v>9</v>
      </c>
      <c r="K16" s="35">
        <v>479</v>
      </c>
      <c r="L16" s="37">
        <v>0</v>
      </c>
      <c r="M16" s="2">
        <f t="shared" si="0"/>
        <v>10</v>
      </c>
      <c r="N16" s="2">
        <f t="shared" si="1"/>
        <v>504</v>
      </c>
    </row>
    <row r="17" spans="1:12" ht="12.75">
      <c r="A17" s="34"/>
      <c r="B17" s="38"/>
      <c r="C17" s="35"/>
      <c r="D17" s="35"/>
      <c r="E17" s="35"/>
      <c r="F17" s="35"/>
      <c r="G17" s="35"/>
      <c r="H17" s="35"/>
      <c r="I17" s="35"/>
      <c r="J17" s="35"/>
      <c r="K17" s="35"/>
      <c r="L17" s="37"/>
    </row>
    <row r="18" spans="1:14" ht="12.75">
      <c r="A18" s="30" t="s">
        <v>9</v>
      </c>
      <c r="B18" s="114" t="s">
        <v>38</v>
      </c>
      <c r="C18" s="32">
        <f>SUM(C19:C23)</f>
        <v>138</v>
      </c>
      <c r="D18" s="32">
        <f>SUM(D19:D23)</f>
        <v>18206</v>
      </c>
      <c r="E18" s="32">
        <f>SUM(E19:E23)</f>
        <v>0</v>
      </c>
      <c r="F18" s="32"/>
      <c r="G18" s="32">
        <f>SUM(G19:G23)</f>
        <v>4</v>
      </c>
      <c r="H18" s="32">
        <f>SUM(H19:H23)</f>
        <v>113</v>
      </c>
      <c r="I18" s="32"/>
      <c r="J18" s="32">
        <f>SUM(J19:J23)</f>
        <v>21</v>
      </c>
      <c r="K18" s="32">
        <f>SUM(K19:K23)</f>
        <v>6666</v>
      </c>
      <c r="L18" s="33">
        <f>SUM(L19:L23)</f>
        <v>0</v>
      </c>
      <c r="M18" s="2">
        <f t="shared" si="0"/>
        <v>163</v>
      </c>
      <c r="N18" s="2">
        <f t="shared" si="1"/>
        <v>24985</v>
      </c>
    </row>
    <row r="19" spans="1:14" ht="12.75">
      <c r="A19" s="34"/>
      <c r="B19" s="31" t="s">
        <v>36</v>
      </c>
      <c r="C19" s="35">
        <v>1</v>
      </c>
      <c r="D19" s="42">
        <v>0</v>
      </c>
      <c r="E19" s="35">
        <v>0</v>
      </c>
      <c r="F19" s="35"/>
      <c r="G19" s="35">
        <v>0</v>
      </c>
      <c r="H19" s="35">
        <v>0</v>
      </c>
      <c r="I19" s="35"/>
      <c r="J19" s="35">
        <v>0</v>
      </c>
      <c r="K19" s="35">
        <v>0</v>
      </c>
      <c r="L19" s="37">
        <v>0</v>
      </c>
      <c r="M19" s="2">
        <f t="shared" si="0"/>
        <v>1</v>
      </c>
      <c r="N19" s="2">
        <f t="shared" si="1"/>
        <v>0</v>
      </c>
    </row>
    <row r="20" spans="1:14" ht="12.75">
      <c r="A20" s="34"/>
      <c r="B20" s="31" t="s">
        <v>37</v>
      </c>
      <c r="C20" s="35">
        <v>4</v>
      </c>
      <c r="D20" s="35">
        <v>0</v>
      </c>
      <c r="E20" s="35">
        <v>0</v>
      </c>
      <c r="F20" s="35"/>
      <c r="G20" s="35">
        <v>0</v>
      </c>
      <c r="H20" s="35">
        <v>0</v>
      </c>
      <c r="I20" s="35"/>
      <c r="J20" s="35">
        <v>1</v>
      </c>
      <c r="K20" s="35">
        <v>712</v>
      </c>
      <c r="L20" s="37">
        <v>0</v>
      </c>
      <c r="M20" s="2">
        <f t="shared" si="0"/>
        <v>5</v>
      </c>
      <c r="N20" s="2">
        <f t="shared" si="1"/>
        <v>712</v>
      </c>
    </row>
    <row r="21" spans="1:14" ht="12.75">
      <c r="A21" s="34"/>
      <c r="B21" s="31" t="s">
        <v>16</v>
      </c>
      <c r="C21" s="35">
        <v>46</v>
      </c>
      <c r="D21" s="35">
        <v>1842</v>
      </c>
      <c r="E21" s="35">
        <v>0</v>
      </c>
      <c r="F21" s="35"/>
      <c r="G21" s="35">
        <v>0</v>
      </c>
      <c r="H21" s="35">
        <v>0</v>
      </c>
      <c r="I21" s="35"/>
      <c r="J21" s="35">
        <v>4</v>
      </c>
      <c r="K21" s="35">
        <v>2719</v>
      </c>
      <c r="L21" s="37">
        <v>0</v>
      </c>
      <c r="M21" s="2">
        <f t="shared" si="0"/>
        <v>50</v>
      </c>
      <c r="N21" s="2">
        <f t="shared" si="1"/>
        <v>4561</v>
      </c>
    </row>
    <row r="22" spans="1:14" ht="12.75">
      <c r="A22" s="34"/>
      <c r="B22" s="31" t="s">
        <v>23</v>
      </c>
      <c r="C22" s="35">
        <v>5</v>
      </c>
      <c r="D22" s="35">
        <v>0</v>
      </c>
      <c r="E22" s="35">
        <v>0</v>
      </c>
      <c r="F22" s="35"/>
      <c r="G22" s="35">
        <v>1</v>
      </c>
      <c r="H22" s="35">
        <v>0</v>
      </c>
      <c r="I22" s="35"/>
      <c r="J22" s="35">
        <v>0</v>
      </c>
      <c r="K22" s="35">
        <v>0</v>
      </c>
      <c r="L22" s="37">
        <v>0</v>
      </c>
      <c r="M22" s="2">
        <f>J22+G22+C22</f>
        <v>6</v>
      </c>
      <c r="N22" s="2">
        <f>L22+K22+H22+E22+D22</f>
        <v>0</v>
      </c>
    </row>
    <row r="23" spans="1:14" ht="12.75">
      <c r="A23" s="34"/>
      <c r="B23" s="31" t="s">
        <v>5</v>
      </c>
      <c r="C23" s="35">
        <v>82</v>
      </c>
      <c r="D23" s="35">
        <v>16364</v>
      </c>
      <c r="E23" s="35">
        <v>0</v>
      </c>
      <c r="F23" s="35"/>
      <c r="G23" s="35">
        <v>3</v>
      </c>
      <c r="H23" s="35">
        <v>113</v>
      </c>
      <c r="I23" s="35"/>
      <c r="J23" s="35">
        <v>16</v>
      </c>
      <c r="K23" s="35">
        <v>3235</v>
      </c>
      <c r="L23" s="37">
        <v>0</v>
      </c>
      <c r="M23" s="2">
        <f t="shared" si="0"/>
        <v>101</v>
      </c>
      <c r="N23" s="2">
        <f t="shared" si="1"/>
        <v>19712</v>
      </c>
    </row>
    <row r="24" spans="1:12" ht="12.75">
      <c r="A24" s="34"/>
      <c r="B24" s="31"/>
      <c r="C24" s="35"/>
      <c r="D24" s="35"/>
      <c r="E24" s="35"/>
      <c r="F24" s="35"/>
      <c r="G24" s="35"/>
      <c r="H24" s="35"/>
      <c r="I24" s="35"/>
      <c r="J24" s="35"/>
      <c r="K24" s="35"/>
      <c r="L24" s="37"/>
    </row>
    <row r="25" spans="1:14" ht="12.75">
      <c r="A25" s="30" t="s">
        <v>12</v>
      </c>
      <c r="B25" s="114" t="s">
        <v>4</v>
      </c>
      <c r="C25" s="32">
        <f>SUM(C26:C27)</f>
        <v>3790</v>
      </c>
      <c r="D25" s="32">
        <f>SUM(D26:D27)</f>
        <v>3171765</v>
      </c>
      <c r="E25" s="32">
        <f>SUM(E26:E27)</f>
        <v>97349</v>
      </c>
      <c r="F25" s="32"/>
      <c r="G25" s="32">
        <f>SUM(G26:G27)</f>
        <v>32</v>
      </c>
      <c r="H25" s="32">
        <f>SUM(H26:H27)</f>
        <v>19756</v>
      </c>
      <c r="I25" s="32"/>
      <c r="J25" s="32">
        <f>SUM(J26:J27)</f>
        <v>104</v>
      </c>
      <c r="K25" s="32">
        <f>SUM(K26:K27)</f>
        <v>34989</v>
      </c>
      <c r="L25" s="33">
        <f>SUM(L26:L27)</f>
        <v>47070</v>
      </c>
      <c r="M25" s="2">
        <f t="shared" si="0"/>
        <v>3926</v>
      </c>
      <c r="N25" s="2">
        <f t="shared" si="1"/>
        <v>3370929</v>
      </c>
    </row>
    <row r="26" spans="1:14" ht="12.75">
      <c r="A26" s="34"/>
      <c r="B26" s="31" t="s">
        <v>13</v>
      </c>
      <c r="C26" s="35">
        <v>3694</v>
      </c>
      <c r="D26" s="35">
        <v>3093059</v>
      </c>
      <c r="E26" s="35">
        <v>97349</v>
      </c>
      <c r="F26" s="35"/>
      <c r="G26" s="35">
        <v>30</v>
      </c>
      <c r="H26" s="35">
        <v>18251</v>
      </c>
      <c r="I26" s="35"/>
      <c r="J26" s="35">
        <v>104</v>
      </c>
      <c r="K26" s="35">
        <v>34989</v>
      </c>
      <c r="L26" s="37">
        <v>47070</v>
      </c>
      <c r="M26" s="2">
        <f t="shared" si="0"/>
        <v>3828</v>
      </c>
      <c r="N26" s="2">
        <f t="shared" si="1"/>
        <v>3290718</v>
      </c>
    </row>
    <row r="27" spans="1:14" ht="12.75">
      <c r="A27" s="34"/>
      <c r="B27" s="131" t="s">
        <v>22</v>
      </c>
      <c r="C27" s="41">
        <v>96</v>
      </c>
      <c r="D27" s="41">
        <v>78706</v>
      </c>
      <c r="E27" s="41">
        <v>0</v>
      </c>
      <c r="F27" s="41"/>
      <c r="G27" s="41">
        <v>2</v>
      </c>
      <c r="H27" s="41">
        <v>1505</v>
      </c>
      <c r="I27" s="41"/>
      <c r="J27" s="41">
        <v>0</v>
      </c>
      <c r="K27" s="41">
        <v>0</v>
      </c>
      <c r="L27" s="39">
        <v>0</v>
      </c>
      <c r="M27" s="2">
        <f>J27+G27+C27</f>
        <v>98</v>
      </c>
      <c r="N27" s="2">
        <f>L27+K27+H27+E27+D27</f>
        <v>80211</v>
      </c>
    </row>
    <row r="28" spans="1:12" ht="12.75">
      <c r="A28" s="34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39"/>
    </row>
    <row r="29" spans="1:14" ht="12.75">
      <c r="A29" s="30" t="s">
        <v>51</v>
      </c>
      <c r="B29" s="114" t="s">
        <v>4</v>
      </c>
      <c r="C29" s="32">
        <f>SUM(C30:C35)</f>
        <v>6953</v>
      </c>
      <c r="D29" s="32">
        <f>SUM(D30:D35)</f>
        <v>5385053</v>
      </c>
      <c r="E29" s="32">
        <f>SUM(E30:E35)</f>
        <v>72819</v>
      </c>
      <c r="F29" s="32"/>
      <c r="G29" s="32">
        <f>SUM(G30:G35)</f>
        <v>116</v>
      </c>
      <c r="H29" s="32">
        <f>SUM(H30:H35)</f>
        <v>27406</v>
      </c>
      <c r="I29" s="32"/>
      <c r="J29" s="32">
        <f>SUM(J30:J35)</f>
        <v>737</v>
      </c>
      <c r="K29" s="32">
        <f>SUM(K30:K35)</f>
        <v>118267</v>
      </c>
      <c r="L29" s="33">
        <f>SUM(L30:L35)</f>
        <v>61445</v>
      </c>
      <c r="M29" s="2">
        <f t="shared" si="0"/>
        <v>7806</v>
      </c>
      <c r="N29" s="2">
        <f t="shared" si="1"/>
        <v>5664990</v>
      </c>
    </row>
    <row r="30" spans="1:14" ht="12.75">
      <c r="A30" s="34"/>
      <c r="B30" s="31" t="s">
        <v>36</v>
      </c>
      <c r="C30" s="35">
        <v>1</v>
      </c>
      <c r="D30" s="36">
        <v>465</v>
      </c>
      <c r="E30" s="36">
        <v>0</v>
      </c>
      <c r="F30" s="36"/>
      <c r="G30" s="36">
        <v>0</v>
      </c>
      <c r="H30" s="36">
        <v>0</v>
      </c>
      <c r="I30" s="36"/>
      <c r="J30" s="36">
        <v>0</v>
      </c>
      <c r="K30" s="36">
        <v>0</v>
      </c>
      <c r="L30" s="37">
        <v>0</v>
      </c>
      <c r="M30" s="2">
        <f t="shared" si="0"/>
        <v>1</v>
      </c>
      <c r="N30" s="2">
        <f t="shared" si="1"/>
        <v>465</v>
      </c>
    </row>
    <row r="31" spans="1:14" ht="12.75">
      <c r="A31" s="34"/>
      <c r="B31" s="38" t="s">
        <v>37</v>
      </c>
      <c r="C31" s="35">
        <v>1</v>
      </c>
      <c r="D31" s="35">
        <v>798</v>
      </c>
      <c r="E31" s="35">
        <v>0</v>
      </c>
      <c r="F31" s="35"/>
      <c r="G31" s="35">
        <v>0</v>
      </c>
      <c r="H31" s="35">
        <v>0</v>
      </c>
      <c r="I31" s="35"/>
      <c r="J31" s="35">
        <v>0</v>
      </c>
      <c r="K31" s="35">
        <v>0</v>
      </c>
      <c r="L31" s="37">
        <v>0</v>
      </c>
      <c r="M31" s="2">
        <f t="shared" si="0"/>
        <v>1</v>
      </c>
      <c r="N31" s="2">
        <f t="shared" si="1"/>
        <v>798</v>
      </c>
    </row>
    <row r="32" spans="1:14" ht="12.75">
      <c r="A32" s="34"/>
      <c r="B32" s="31" t="s">
        <v>22</v>
      </c>
      <c r="C32" s="35">
        <f>13+158</f>
        <v>171</v>
      </c>
      <c r="D32" s="35">
        <f>12335+144153</f>
        <v>156488</v>
      </c>
      <c r="E32" s="35">
        <v>0</v>
      </c>
      <c r="F32" s="35"/>
      <c r="G32" s="35">
        <v>0</v>
      </c>
      <c r="H32" s="35">
        <v>0</v>
      </c>
      <c r="I32" s="35"/>
      <c r="J32" s="35">
        <v>6</v>
      </c>
      <c r="K32" s="35">
        <v>4229</v>
      </c>
      <c r="L32" s="37">
        <v>1083</v>
      </c>
      <c r="M32" s="2">
        <f>J32+G32+C32</f>
        <v>177</v>
      </c>
      <c r="N32" s="2">
        <f>L32+K32+H32+E32+D32</f>
        <v>161800</v>
      </c>
    </row>
    <row r="33" spans="1:14" ht="12.75">
      <c r="A33" s="34"/>
      <c r="B33" s="31" t="s">
        <v>18</v>
      </c>
      <c r="C33" s="35">
        <v>343</v>
      </c>
      <c r="D33" s="35">
        <v>85882</v>
      </c>
      <c r="E33" s="35">
        <v>5790</v>
      </c>
      <c r="F33" s="35"/>
      <c r="G33" s="35">
        <v>1</v>
      </c>
      <c r="H33" s="35">
        <v>113</v>
      </c>
      <c r="I33" s="35"/>
      <c r="J33" s="35">
        <v>52</v>
      </c>
      <c r="K33" s="35">
        <v>6511</v>
      </c>
      <c r="L33" s="37">
        <v>9536</v>
      </c>
      <c r="M33" s="2">
        <f>J33+G33+C33</f>
        <v>396</v>
      </c>
      <c r="N33" s="2">
        <f>L33+K33+H33+E33+D33</f>
        <v>107832</v>
      </c>
    </row>
    <row r="34" spans="1:14" ht="12.75">
      <c r="A34" s="34"/>
      <c r="B34" s="38" t="s">
        <v>11</v>
      </c>
      <c r="C34" s="35">
        <v>4140</v>
      </c>
      <c r="D34" s="36">
        <v>3181622</v>
      </c>
      <c r="E34" s="36">
        <v>0</v>
      </c>
      <c r="F34" s="36"/>
      <c r="G34" s="36">
        <v>73</v>
      </c>
      <c r="H34" s="36">
        <v>20426</v>
      </c>
      <c r="I34" s="36"/>
      <c r="J34" s="36">
        <v>215</v>
      </c>
      <c r="K34" s="36">
        <v>31386</v>
      </c>
      <c r="L34" s="37">
        <v>0</v>
      </c>
      <c r="M34" s="2">
        <f t="shared" si="0"/>
        <v>4428</v>
      </c>
      <c r="N34" s="2">
        <f t="shared" si="1"/>
        <v>3233434</v>
      </c>
    </row>
    <row r="35" spans="1:14" ht="12.75">
      <c r="A35" s="34"/>
      <c r="B35" s="31" t="s">
        <v>5</v>
      </c>
      <c r="C35" s="35">
        <v>2297</v>
      </c>
      <c r="D35" s="36">
        <v>1959798</v>
      </c>
      <c r="E35" s="36">
        <v>67029</v>
      </c>
      <c r="F35" s="36"/>
      <c r="G35" s="36">
        <v>42</v>
      </c>
      <c r="H35" s="36">
        <v>6867</v>
      </c>
      <c r="I35" s="36"/>
      <c r="J35" s="36">
        <v>464</v>
      </c>
      <c r="K35" s="36">
        <v>76141</v>
      </c>
      <c r="L35" s="37">
        <v>50826</v>
      </c>
      <c r="M35" s="2">
        <f t="shared" si="0"/>
        <v>2803</v>
      </c>
      <c r="N35" s="2">
        <f t="shared" si="1"/>
        <v>2160661</v>
      </c>
    </row>
    <row r="36" spans="1:12" ht="12.75">
      <c r="A36" s="44"/>
      <c r="B36" s="31"/>
      <c r="C36" s="43"/>
      <c r="D36" s="43"/>
      <c r="E36" s="43"/>
      <c r="F36" s="43"/>
      <c r="G36" s="43"/>
      <c r="H36" s="43"/>
      <c r="I36" s="43"/>
      <c r="J36" s="43"/>
      <c r="K36" s="43"/>
      <c r="L36" s="45"/>
    </row>
    <row r="37" spans="1:14" ht="12.75">
      <c r="A37" s="30" t="s">
        <v>53</v>
      </c>
      <c r="B37" s="31" t="s">
        <v>47</v>
      </c>
      <c r="C37" s="43">
        <f>4+78</f>
        <v>82</v>
      </c>
      <c r="D37" s="43">
        <f>2214+95647</f>
        <v>97861</v>
      </c>
      <c r="E37" s="43">
        <v>0</v>
      </c>
      <c r="F37" s="43"/>
      <c r="G37" s="43">
        <f>6+5</f>
        <v>11</v>
      </c>
      <c r="H37" s="43">
        <v>41</v>
      </c>
      <c r="I37" s="43"/>
      <c r="J37" s="46">
        <f>1+1</f>
        <v>2</v>
      </c>
      <c r="K37" s="43">
        <f>230+243</f>
        <v>473</v>
      </c>
      <c r="L37" s="45">
        <v>0</v>
      </c>
      <c r="M37" s="2">
        <f>J37+G37+C37</f>
        <v>95</v>
      </c>
      <c r="N37" s="2">
        <f>L37+K37+H37+E37+D37</f>
        <v>98375</v>
      </c>
    </row>
    <row r="38" spans="1:12" ht="12.75">
      <c r="A38" s="34"/>
      <c r="B38" s="40"/>
      <c r="C38" s="43"/>
      <c r="D38" s="43"/>
      <c r="E38" s="43"/>
      <c r="F38" s="43"/>
      <c r="G38" s="43"/>
      <c r="H38" s="43"/>
      <c r="I38" s="43"/>
      <c r="J38" s="43"/>
      <c r="K38" s="43"/>
      <c r="L38" s="45"/>
    </row>
    <row r="39" spans="1:14" ht="12.75">
      <c r="A39" s="30" t="s">
        <v>58</v>
      </c>
      <c r="B39" s="31" t="s">
        <v>16</v>
      </c>
      <c r="C39" s="43">
        <v>1197</v>
      </c>
      <c r="D39" s="43">
        <v>1876075</v>
      </c>
      <c r="E39" s="43">
        <v>65772</v>
      </c>
      <c r="F39" s="43"/>
      <c r="G39" s="43">
        <v>16</v>
      </c>
      <c r="H39" s="43">
        <v>17131</v>
      </c>
      <c r="I39" s="43"/>
      <c r="J39" s="43">
        <v>36</v>
      </c>
      <c r="K39" s="43">
        <f>24574+1592</f>
        <v>26166</v>
      </c>
      <c r="L39" s="45">
        <v>73173</v>
      </c>
      <c r="M39" s="2">
        <f>J39+G39+C39</f>
        <v>1249</v>
      </c>
      <c r="N39" s="2">
        <f>L39+K39+H39+E39+D39</f>
        <v>2058317</v>
      </c>
    </row>
    <row r="40" ht="12.75">
      <c r="L40" s="22"/>
    </row>
    <row r="41" spans="1:14" ht="12.75">
      <c r="A41" s="30" t="s">
        <v>49</v>
      </c>
      <c r="B41" s="130" t="s">
        <v>47</v>
      </c>
      <c r="C41" s="43">
        <v>1</v>
      </c>
      <c r="D41" s="43">
        <v>81</v>
      </c>
      <c r="E41" s="43">
        <v>0</v>
      </c>
      <c r="F41" s="43"/>
      <c r="G41" s="43">
        <v>0</v>
      </c>
      <c r="H41" s="43">
        <v>0</v>
      </c>
      <c r="I41" s="43"/>
      <c r="J41" s="46">
        <v>0</v>
      </c>
      <c r="K41" s="43">
        <v>0</v>
      </c>
      <c r="L41" s="45">
        <v>0</v>
      </c>
      <c r="M41" s="2">
        <f t="shared" si="0"/>
        <v>1</v>
      </c>
      <c r="N41" s="2">
        <f t="shared" si="1"/>
        <v>81</v>
      </c>
    </row>
    <row r="42" spans="1:12" ht="12.75">
      <c r="A42" s="34"/>
      <c r="B42" s="40"/>
      <c r="C42" s="35"/>
      <c r="D42" s="35"/>
      <c r="E42" s="35"/>
      <c r="F42" s="35"/>
      <c r="G42" s="35"/>
      <c r="H42" s="35"/>
      <c r="I42" s="35"/>
      <c r="J42" s="35"/>
      <c r="K42" s="35"/>
      <c r="L42" s="37"/>
    </row>
    <row r="43" spans="1:14" ht="12.75">
      <c r="A43" s="30" t="s">
        <v>24</v>
      </c>
      <c r="B43" s="31" t="s">
        <v>18</v>
      </c>
      <c r="C43" s="43">
        <v>396</v>
      </c>
      <c r="D43" s="43">
        <v>200292</v>
      </c>
      <c r="E43" s="43">
        <v>0</v>
      </c>
      <c r="F43" s="43"/>
      <c r="G43" s="43">
        <v>0</v>
      </c>
      <c r="H43" s="43">
        <v>0</v>
      </c>
      <c r="I43" s="43"/>
      <c r="J43" s="43">
        <v>19</v>
      </c>
      <c r="K43" s="43">
        <v>1770</v>
      </c>
      <c r="L43" s="45">
        <v>0</v>
      </c>
      <c r="M43" s="2">
        <f t="shared" si="0"/>
        <v>415</v>
      </c>
      <c r="N43" s="2">
        <f t="shared" si="1"/>
        <v>202062</v>
      </c>
    </row>
    <row r="44" spans="1:12" ht="12.75">
      <c r="A44" s="34" t="s">
        <v>54</v>
      </c>
      <c r="B44" s="40"/>
      <c r="C44" s="35"/>
      <c r="D44" s="35"/>
      <c r="E44" s="35"/>
      <c r="F44" s="35"/>
      <c r="G44" s="35"/>
      <c r="H44" s="35"/>
      <c r="I44" s="35"/>
      <c r="J44" s="35"/>
      <c r="K44" s="35"/>
      <c r="L44" s="37"/>
    </row>
    <row r="45" spans="1:14" ht="12.75">
      <c r="A45" s="30" t="s">
        <v>55</v>
      </c>
      <c r="B45" s="31" t="s">
        <v>22</v>
      </c>
      <c r="C45" s="43">
        <v>6</v>
      </c>
      <c r="D45" s="43">
        <v>6010</v>
      </c>
      <c r="E45" s="43">
        <v>0</v>
      </c>
      <c r="F45" s="43"/>
      <c r="G45" s="43">
        <v>0</v>
      </c>
      <c r="H45" s="43">
        <v>0</v>
      </c>
      <c r="I45" s="43"/>
      <c r="J45" s="43">
        <v>0</v>
      </c>
      <c r="K45" s="43">
        <v>0</v>
      </c>
      <c r="L45" s="45">
        <v>0</v>
      </c>
      <c r="M45" s="2">
        <f>J45+G45+C45</f>
        <v>6</v>
      </c>
      <c r="N45" s="2">
        <f>L45+K45+H45+E45+D45</f>
        <v>6010</v>
      </c>
    </row>
    <row r="46" spans="1:12" ht="12.75">
      <c r="A46" s="34"/>
      <c r="B46" s="40"/>
      <c r="C46" s="35"/>
      <c r="D46" s="35"/>
      <c r="E46" s="35"/>
      <c r="F46" s="35"/>
      <c r="G46" s="35"/>
      <c r="H46" s="35"/>
      <c r="I46" s="35"/>
      <c r="J46" s="35"/>
      <c r="K46" s="35"/>
      <c r="L46" s="37"/>
    </row>
    <row r="47" spans="1:14" ht="12.75">
      <c r="A47" s="30" t="s">
        <v>48</v>
      </c>
      <c r="B47" s="114" t="s">
        <v>4</v>
      </c>
      <c r="C47" s="32">
        <f>SUM(C48:C49)</f>
        <v>1223</v>
      </c>
      <c r="D47" s="32">
        <f>SUM(D48:D49)</f>
        <v>1403443</v>
      </c>
      <c r="E47" s="32">
        <f aca="true" t="shared" si="2" ref="E47:L47">SUM(E48:E49)</f>
        <v>35993</v>
      </c>
      <c r="F47" s="32"/>
      <c r="G47" s="32">
        <f t="shared" si="2"/>
        <v>7</v>
      </c>
      <c r="H47" s="32">
        <f t="shared" si="2"/>
        <v>699</v>
      </c>
      <c r="I47" s="32"/>
      <c r="J47" s="32">
        <f t="shared" si="2"/>
        <v>43</v>
      </c>
      <c r="K47" s="32">
        <f t="shared" si="2"/>
        <v>14760</v>
      </c>
      <c r="L47" s="33">
        <f t="shared" si="2"/>
        <v>20855</v>
      </c>
      <c r="M47" s="2">
        <f>J47+G47+C47</f>
        <v>1273</v>
      </c>
      <c r="N47" s="2">
        <f>L47+K47+H47+E47+D47</f>
        <v>1475750</v>
      </c>
    </row>
    <row r="48" spans="1:14" ht="12.75">
      <c r="A48" s="10"/>
      <c r="B48" s="31" t="s">
        <v>23</v>
      </c>
      <c r="C48" s="35">
        <v>0</v>
      </c>
      <c r="D48" s="35">
        <v>0</v>
      </c>
      <c r="E48" s="35">
        <v>0</v>
      </c>
      <c r="F48" s="35"/>
      <c r="G48" s="35">
        <v>0</v>
      </c>
      <c r="H48" s="35">
        <v>0</v>
      </c>
      <c r="I48" s="35"/>
      <c r="J48" s="36">
        <v>1</v>
      </c>
      <c r="K48" s="35">
        <v>661</v>
      </c>
      <c r="L48" s="37">
        <v>0</v>
      </c>
      <c r="M48" s="2">
        <f t="shared" si="0"/>
        <v>1</v>
      </c>
      <c r="N48" s="2">
        <f t="shared" si="1"/>
        <v>661</v>
      </c>
    </row>
    <row r="49" spans="1:14" ht="12.75">
      <c r="A49" s="124"/>
      <c r="B49" s="31" t="s">
        <v>47</v>
      </c>
      <c r="C49" s="35">
        <f>661+562</f>
        <v>1223</v>
      </c>
      <c r="D49" s="35">
        <f>835404+568039</f>
        <v>1403443</v>
      </c>
      <c r="E49" s="35">
        <v>35993</v>
      </c>
      <c r="F49" s="35"/>
      <c r="G49" s="35">
        <f>3+4</f>
        <v>7</v>
      </c>
      <c r="H49" s="35">
        <f>481+218</f>
        <v>699</v>
      </c>
      <c r="I49" s="35"/>
      <c r="J49" s="36">
        <v>42</v>
      </c>
      <c r="K49" s="35">
        <v>14099</v>
      </c>
      <c r="L49" s="129">
        <v>20855</v>
      </c>
      <c r="M49" s="2">
        <f t="shared" si="0"/>
        <v>1272</v>
      </c>
      <c r="N49" s="2">
        <f t="shared" si="1"/>
        <v>1475089</v>
      </c>
    </row>
    <row r="50" spans="1:13" ht="12.75">
      <c r="A50" s="6"/>
      <c r="B50" s="7"/>
      <c r="C50" s="47"/>
      <c r="D50" s="47"/>
      <c r="E50" s="47"/>
      <c r="F50" s="47"/>
      <c r="G50" s="47"/>
      <c r="H50" s="47"/>
      <c r="I50" s="47"/>
      <c r="J50" s="47"/>
      <c r="K50" s="47"/>
      <c r="L50" s="48"/>
      <c r="M50" s="9"/>
    </row>
    <row r="51" spans="1:13" ht="12.75">
      <c r="A51" s="30" t="s">
        <v>25</v>
      </c>
      <c r="B51" s="11"/>
      <c r="C51" s="49">
        <f>C47+C37+C43+C41+C45+C39+C25+C18+C13+C29+C11</f>
        <v>17224</v>
      </c>
      <c r="D51" s="49">
        <f aca="true" t="shared" si="3" ref="D51:L51">D47+D37+D43+D41+D45+D39+D25+D18+D13+D29+D11</f>
        <v>14401316</v>
      </c>
      <c r="E51" s="49">
        <f t="shared" si="3"/>
        <v>390138</v>
      </c>
      <c r="F51" s="49"/>
      <c r="G51" s="49">
        <f t="shared" si="3"/>
        <v>191</v>
      </c>
      <c r="H51" s="49">
        <f t="shared" si="3"/>
        <v>66059</v>
      </c>
      <c r="I51" s="49"/>
      <c r="J51" s="49">
        <f t="shared" si="3"/>
        <v>2521</v>
      </c>
      <c r="K51" s="49">
        <f t="shared" si="3"/>
        <v>437227</v>
      </c>
      <c r="L51" s="50">
        <f t="shared" si="3"/>
        <v>266896</v>
      </c>
      <c r="M51" s="16"/>
    </row>
    <row r="52" spans="1:15" ht="12.75">
      <c r="A52" s="51" t="s">
        <v>26</v>
      </c>
      <c r="B52" s="11"/>
      <c r="C52" s="49"/>
      <c r="D52" s="49">
        <f>D51*O52</f>
        <v>249388309.23779997</v>
      </c>
      <c r="E52" s="49">
        <f>E51*O52</f>
        <v>6756039.2529</v>
      </c>
      <c r="F52" s="49"/>
      <c r="G52" s="49"/>
      <c r="H52" s="49">
        <f>H51*O52</f>
        <v>1143947.00595</v>
      </c>
      <c r="I52" s="49"/>
      <c r="J52" s="49"/>
      <c r="K52" s="49">
        <f>K51*O52</f>
        <v>7571481.82035</v>
      </c>
      <c r="L52" s="50">
        <f>L51*O52</f>
        <v>4621851.3768</v>
      </c>
      <c r="M52" s="16"/>
      <c r="N52" s="128" t="str">
        <f>'A RESERVAS 528'!$J$47</f>
        <v>U.F. al 31.12.2004 $</v>
      </c>
      <c r="O52" s="105">
        <f>'A RESERVAS 528'!$K$47</f>
        <v>17.31705</v>
      </c>
    </row>
    <row r="53" spans="1:13" ht="12.75">
      <c r="A53" s="27"/>
      <c r="B53" s="28"/>
      <c r="C53" s="53"/>
      <c r="D53" s="53"/>
      <c r="E53" s="53"/>
      <c r="F53" s="53"/>
      <c r="G53" s="53"/>
      <c r="H53" s="53"/>
      <c r="I53" s="53"/>
      <c r="J53" s="53"/>
      <c r="K53" s="53"/>
      <c r="L53" s="54"/>
      <c r="M53" s="9"/>
    </row>
    <row r="54" spans="1:13" ht="12.75">
      <c r="A54" s="57"/>
      <c r="B54" s="55"/>
      <c r="C54" s="55"/>
      <c r="D54" s="56"/>
      <c r="E54" s="56"/>
      <c r="F54" s="56"/>
      <c r="G54" s="55"/>
      <c r="H54" s="55"/>
      <c r="I54" s="55"/>
      <c r="J54" s="55"/>
      <c r="K54" s="55"/>
      <c r="L54" s="55"/>
      <c r="M54" s="55"/>
    </row>
    <row r="55" spans="1:13" ht="12.75">
      <c r="A55" s="56"/>
      <c r="B55" s="55"/>
      <c r="C55" s="55"/>
      <c r="D55" s="56"/>
      <c r="E55" s="56"/>
      <c r="F55" s="56"/>
      <c r="G55" s="55"/>
      <c r="H55" s="55"/>
      <c r="I55" s="55"/>
      <c r="J55" s="55"/>
      <c r="K55" s="55"/>
      <c r="L55" s="55"/>
      <c r="M55" s="55"/>
    </row>
    <row r="56" spans="1:13" ht="12.75">
      <c r="A56" s="56"/>
      <c r="B56" s="55"/>
      <c r="C56" s="55"/>
      <c r="D56" s="56"/>
      <c r="E56" s="56"/>
      <c r="F56" s="56"/>
      <c r="G56" s="55"/>
      <c r="H56" s="55"/>
      <c r="I56" s="55"/>
      <c r="J56" s="55"/>
      <c r="K56" s="55"/>
      <c r="L56" s="55"/>
      <c r="M56" s="55"/>
    </row>
    <row r="57" spans="1:13" ht="12.75">
      <c r="A57" s="56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</row>
    <row r="58" spans="1:13" ht="12.75">
      <c r="A58" s="56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</row>
    <row r="59" spans="1:13" ht="12.75">
      <c r="A59" s="56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12.75">
      <c r="A60" s="56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</row>
    <row r="61" spans="1:13" ht="12.75">
      <c r="A61" s="56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</row>
    <row r="62" spans="1:13" ht="12.75">
      <c r="A62" s="56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</row>
    <row r="63" spans="1:13" ht="12.75">
      <c r="A63" s="56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</row>
    <row r="64" spans="1:13" ht="12.75">
      <c r="A64" s="56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</row>
    <row r="65" spans="1:13" ht="12.75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</row>
    <row r="66" spans="1:13" ht="12.75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</row>
  </sheetData>
  <printOptions horizontalCentered="1"/>
  <pageMargins left="0.2" right="0.196850393700787" top="0.2" bottom="0.31496062992126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rgrodrig</cp:lastModifiedBy>
  <cp:lastPrinted>2005-03-08T18:59:17Z</cp:lastPrinted>
  <dcterms:created xsi:type="dcterms:W3CDTF">1998-11-27T16:36:44Z</dcterms:created>
  <dcterms:modified xsi:type="dcterms:W3CDTF">2005-03-10T16:15:27Z</dcterms:modified>
  <cp:category/>
  <cp:version/>
  <cp:contentType/>
  <cp:contentStatus/>
</cp:coreProperties>
</file>