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540" windowHeight="5100" tabRatio="667" activeTab="3"/>
  </bookViews>
  <sheets>
    <sheet name="RENSOBRE" sheetId="1" r:id="rId1"/>
    <sheet name="RENINVAL" sheetId="2" r:id="rId2"/>
    <sheet name="RENVEJEZ" sheetId="3" r:id="rId3"/>
    <sheet name="RENTOTAL" sheetId="4" r:id="rId4"/>
  </sheets>
  <definedNames>
    <definedName name="\b" localSheetId="1">'RENINVAL'!$F$97:$G$100</definedName>
    <definedName name="\b" localSheetId="0">'RENSOBRE'!$F$97:$G$99</definedName>
    <definedName name="\b">'RENVEJEZ'!$E$98:$F$101</definedName>
    <definedName name="\c">#REF!</definedName>
    <definedName name="_Regression_Int" localSheetId="1" hidden="1">1</definedName>
    <definedName name="_Regression_Int" localSheetId="0" hidden="1">1</definedName>
    <definedName name="_Regression_Int" localSheetId="3" hidden="1">1</definedName>
    <definedName name="_Regression_Int" localSheetId="2" hidden="1">1</definedName>
    <definedName name="_xlnm.Print_Area" localSheetId="1">'RENINVAL'!$A$1:$K$38</definedName>
    <definedName name="_xlnm.Print_Area" localSheetId="0">'RENSOBRE'!$A$1:$L$38</definedName>
    <definedName name="_xlnm.Print_Area" localSheetId="3">'RENTOTAL'!$A$1:$K$38</definedName>
    <definedName name="_xlnm.Print_Area" localSheetId="2">'RENVEJEZ'!$A$1:$K$38</definedName>
    <definedName name="BFAINV">'RENINVAL'!$H$14:$H$31</definedName>
    <definedName name="BFASOB">'RENSOBRE'!$F$14:$F$31</definedName>
    <definedName name="BFAVEJ">'RENVEJEZ'!$H$14:$H$31</definedName>
    <definedName name="BNFINV">'RENINVAL'!$F$14:$F$31</definedName>
    <definedName name="BNFVEJ">'RENVEJEZ'!$F$14:$F$31</definedName>
    <definedName name="EMINV">'RENINVAL'!$D$14:$D$31</definedName>
    <definedName name="EMSOB">'RENSOBRE'!$D$14:$D$31</definedName>
    <definedName name="EMVEJ">'RENVEJEZ'!$D$14:$D$31</definedName>
    <definedName name="FAINV">'RENINVAL'!$G$14:$G$31</definedName>
    <definedName name="FASOB">'RENSOBRE'!$E$14:$E$31</definedName>
    <definedName name="FAVEJ">'RENVEJEZ'!$G$14:$G$31</definedName>
    <definedName name="NFINV">'RENINVAL'!$E$14:$E$31</definedName>
    <definedName name="NFVEJ">'RENVEJEZ'!$E$14:$E$31</definedName>
  </definedNames>
  <calcPr fullCalcOnLoad="1"/>
</workbook>
</file>

<file path=xl/sharedStrings.xml><?xml version="1.0" encoding="utf-8"?>
<sst xmlns="http://schemas.openxmlformats.org/spreadsheetml/2006/main" count="163" uniqueCount="69">
  <si>
    <t>Nº de pólizas</t>
  </si>
  <si>
    <t>Sociedad</t>
  </si>
  <si>
    <t>emitidas en</t>
  </si>
  <si>
    <t>Nº de</t>
  </si>
  <si>
    <t>Total de</t>
  </si>
  <si>
    <t>el período</t>
  </si>
  <si>
    <t>pólizas</t>
  </si>
  <si>
    <t>benefic.</t>
  </si>
  <si>
    <t>reservas(U.F.)</t>
  </si>
  <si>
    <t>(g)</t>
  </si>
  <si>
    <t>(h)</t>
  </si>
  <si>
    <t>(j)</t>
  </si>
  <si>
    <t>(k)</t>
  </si>
  <si>
    <t>(m)</t>
  </si>
  <si>
    <t>Chilena Consolidada</t>
  </si>
  <si>
    <t>Cruz del Sur</t>
  </si>
  <si>
    <t>ING</t>
  </si>
  <si>
    <t>Interamericana</t>
  </si>
  <si>
    <t>Interrentas</t>
  </si>
  <si>
    <t>Le Mans Desarrollo</t>
  </si>
  <si>
    <t>Renta Nacional</t>
  </si>
  <si>
    <t>Vida Corp</t>
  </si>
  <si>
    <t>Vitalis</t>
  </si>
  <si>
    <t>TOTAL</t>
  </si>
  <si>
    <t>GRABAR</t>
  </si>
  <si>
    <t>\G</t>
  </si>
  <si>
    <t>IMPRIMIR</t>
  </si>
  <si>
    <t>BORRAR</t>
  </si>
  <si>
    <t>/FS~R</t>
  </si>
  <si>
    <t>\I</t>
  </si>
  <si>
    <t>\B</t>
  </si>
  <si>
    <t>/PPGPQ</t>
  </si>
  <si>
    <t>{GOTO}B15~/REB15..F35~</t>
  </si>
  <si>
    <t>{GOTO}H15~/REH15..H35~</t>
  </si>
  <si>
    <t>{GOTO}B1~{LEFT}{GOTO}B19~</t>
  </si>
  <si>
    <t>D.  R E N T A S   V I T A L I C I A S   P R E V I S I O N A L E S</t>
  </si>
  <si>
    <t>Total pólizas vigentes</t>
  </si>
  <si>
    <t>asegurados</t>
  </si>
  <si>
    <t>{GOTO}B15~/REB15..E35~</t>
  </si>
  <si>
    <t xml:space="preserve">   pólizas</t>
  </si>
  <si>
    <t xml:space="preserve">  Nº de</t>
  </si>
  <si>
    <t xml:space="preserve">  pólizas</t>
  </si>
  <si>
    <t xml:space="preserve">  (l= h+j)</t>
  </si>
  <si>
    <t xml:space="preserve">   Total de</t>
  </si>
  <si>
    <t xml:space="preserve">  reservas(U.F.)</t>
  </si>
  <si>
    <t xml:space="preserve">   (k)</t>
  </si>
  <si>
    <t xml:space="preserve">   Nº de</t>
  </si>
  <si>
    <t xml:space="preserve">   (i)</t>
  </si>
  <si>
    <t xml:space="preserve">        Asegurados no fallecidos</t>
  </si>
  <si>
    <t xml:space="preserve">           Asegurados fallecidos</t>
  </si>
  <si>
    <t xml:space="preserve">                Total pólizas vigentes</t>
  </si>
  <si>
    <t xml:space="preserve">Euroamérica  </t>
  </si>
  <si>
    <t xml:space="preserve">Principal    </t>
  </si>
  <si>
    <t xml:space="preserve">Consorcio Nacional  </t>
  </si>
  <si>
    <t>Bice</t>
  </si>
  <si>
    <t xml:space="preserve">Cigna     </t>
  </si>
  <si>
    <t>Ohio</t>
  </si>
  <si>
    <t>Construcción</t>
  </si>
  <si>
    <t>Metlife</t>
  </si>
  <si>
    <t>CN Life</t>
  </si>
  <si>
    <t>Security</t>
  </si>
  <si>
    <t>Bci</t>
  </si>
  <si>
    <t>Penta</t>
  </si>
  <si>
    <t>a) RENTAS DE SOBREVIVENCIA (*)</t>
  </si>
  <si>
    <t>(*) cifras en revisión.</t>
  </si>
  <si>
    <t>b) RENTAS DE INVALIDEZ (*)</t>
  </si>
  <si>
    <t>c) RENTAS DE VEJEZ (*)</t>
  </si>
  <si>
    <t>d) RENTAS TOTALES (*)</t>
  </si>
  <si>
    <t xml:space="preserve">    (entre el 1 de enero y 30 de septiembre de 2004). Reservas y pólizas. </t>
  </si>
</sst>
</file>

<file path=xl/styles.xml><?xml version="1.0" encoding="utf-8"?>
<styleSheet xmlns="http://schemas.openxmlformats.org/spreadsheetml/2006/main">
  <numFmts count="4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&quot;Ch$&quot;* #,##0.00_);_(&quot;Ch$&quot;* \(#,##0.00\);_(&quot;Ch$&quot;* &quot;-&quot;??_);_(@_)"/>
    <numFmt numFmtId="186" formatCode="#,##0&quot; Pts&quot;;\-#,##0&quot; Pts&quot;"/>
    <numFmt numFmtId="187" formatCode="#,##0&quot; Pts&quot;;[Red]\-#,##0&quot; Pts&quot;"/>
    <numFmt numFmtId="188" formatCode="#,##0.00&quot; Pts&quot;;\-#,##0.00&quot; Pts&quot;"/>
    <numFmt numFmtId="189" formatCode="#,##0.00&quot; Pts&quot;;[Red]\-#,##0.00&quot; Pts&quot;"/>
    <numFmt numFmtId="190" formatCode="0.00_)"/>
    <numFmt numFmtId="191" formatCode="General_)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</numFmts>
  <fonts count="17">
    <font>
      <sz val="10"/>
      <name val="Arial"/>
      <family val="0"/>
    </font>
    <font>
      <sz val="10"/>
      <name val="Courier"/>
      <family val="0"/>
    </font>
    <font>
      <sz val="10"/>
      <color indexed="10"/>
      <name val="Courier"/>
      <family val="0"/>
    </font>
    <font>
      <sz val="10"/>
      <color indexed="12"/>
      <name val="Courier"/>
      <family val="0"/>
    </font>
    <font>
      <u val="single"/>
      <sz val="10"/>
      <color indexed="12"/>
      <name val="Arial"/>
      <family val="0"/>
    </font>
    <font>
      <sz val="10"/>
      <color indexed="18"/>
      <name val="Times New Roman"/>
      <family val="1"/>
    </font>
    <font>
      <sz val="10"/>
      <color indexed="16"/>
      <name val="Times New Roman"/>
      <family val="1"/>
    </font>
    <font>
      <sz val="10"/>
      <color indexed="17"/>
      <name val="Times New Roman"/>
      <family val="1"/>
    </font>
    <font>
      <sz val="10"/>
      <name val="Times New Roman"/>
      <family val="1"/>
    </font>
    <font>
      <sz val="10"/>
      <color indexed="2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sz val="10"/>
      <color indexed="14"/>
      <name val="Times New Roman"/>
      <family val="1"/>
    </font>
    <font>
      <sz val="9"/>
      <color indexed="12"/>
      <name val="Times New Roman"/>
      <family val="1"/>
    </font>
    <font>
      <sz val="9"/>
      <color indexed="10"/>
      <name val="Times New Roman"/>
      <family val="1"/>
    </font>
    <font>
      <sz val="9"/>
      <name val="Times New Roman"/>
      <family val="1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 style="hair">
        <color indexed="12"/>
      </left>
      <right>
        <color indexed="63"/>
      </right>
      <top style="hair">
        <color indexed="12"/>
      </top>
      <bottom>
        <color indexed="63"/>
      </bottom>
    </border>
    <border>
      <left>
        <color indexed="63"/>
      </left>
      <right>
        <color indexed="63"/>
      </right>
      <top style="hair">
        <color indexed="12"/>
      </top>
      <bottom>
        <color indexed="63"/>
      </bottom>
    </border>
    <border>
      <left>
        <color indexed="63"/>
      </left>
      <right style="hair">
        <color indexed="12"/>
      </right>
      <top style="hair">
        <color indexed="12"/>
      </top>
      <bottom>
        <color indexed="63"/>
      </bottom>
    </border>
    <border>
      <left>
        <color indexed="63"/>
      </left>
      <right style="hair">
        <color indexed="12"/>
      </right>
      <top>
        <color indexed="63"/>
      </top>
      <bottom>
        <color indexed="63"/>
      </bottom>
    </border>
    <border>
      <left style="hair">
        <color indexed="12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 style="hair">
        <color indexed="12"/>
      </right>
      <top>
        <color indexed="63"/>
      </top>
      <bottom style="hair">
        <color indexed="1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12"/>
      </right>
      <top>
        <color indexed="63"/>
      </top>
      <bottom style="hair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37" fontId="1" fillId="0" borderId="0">
      <alignment/>
      <protection/>
    </xf>
    <xf numFmtId="37" fontId="1" fillId="0" borderId="0">
      <alignment/>
      <protection/>
    </xf>
    <xf numFmtId="37" fontId="1" fillId="0" borderId="0">
      <alignment/>
      <protection/>
    </xf>
    <xf numFmtId="37" fontId="1" fillId="0" borderId="0">
      <alignment/>
      <protection/>
    </xf>
    <xf numFmtId="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37" fontId="1" fillId="0" borderId="0" xfId="24">
      <alignment/>
      <protection/>
    </xf>
    <xf numFmtId="37" fontId="1" fillId="0" borderId="0" xfId="24" applyAlignment="1" applyProtection="1">
      <alignment horizontal="left"/>
      <protection/>
    </xf>
    <xf numFmtId="190" fontId="1" fillId="0" borderId="0" xfId="24" applyNumberFormat="1" applyAlignment="1" applyProtection="1">
      <alignment horizontal="left"/>
      <protection/>
    </xf>
    <xf numFmtId="37" fontId="3" fillId="0" borderId="0" xfId="24" applyFont="1" applyAlignment="1" applyProtection="1">
      <alignment horizontal="left"/>
      <protection locked="0"/>
    </xf>
    <xf numFmtId="37" fontId="1" fillId="0" borderId="0" xfId="24" applyAlignment="1" applyProtection="1">
      <alignment horizontal="fill"/>
      <protection/>
    </xf>
    <xf numFmtId="37" fontId="1" fillId="0" borderId="0" xfId="24" applyAlignment="1" applyProtection="1">
      <alignment horizontal="center"/>
      <protection/>
    </xf>
    <xf numFmtId="37" fontId="3" fillId="0" borderId="0" xfId="24" applyFont="1" applyProtection="1">
      <alignment/>
      <protection locked="0"/>
    </xf>
    <xf numFmtId="37" fontId="1" fillId="0" borderId="0" xfId="24" applyProtection="1">
      <alignment/>
      <protection/>
    </xf>
    <xf numFmtId="37" fontId="1" fillId="0" borderId="0" xfId="23">
      <alignment/>
      <protection/>
    </xf>
    <xf numFmtId="37" fontId="1" fillId="0" borderId="0" xfId="23" applyAlignment="1" applyProtection="1">
      <alignment horizontal="left"/>
      <protection/>
    </xf>
    <xf numFmtId="190" fontId="1" fillId="0" borderId="0" xfId="23" applyNumberFormat="1" applyAlignment="1" applyProtection="1">
      <alignment horizontal="left"/>
      <protection/>
    </xf>
    <xf numFmtId="37" fontId="3" fillId="0" borderId="0" xfId="23" applyFont="1" applyAlignment="1" applyProtection="1">
      <alignment horizontal="left"/>
      <protection locked="0"/>
    </xf>
    <xf numFmtId="37" fontId="3" fillId="0" borderId="0" xfId="23" applyFont="1" applyProtection="1">
      <alignment/>
      <protection locked="0"/>
    </xf>
    <xf numFmtId="190" fontId="1" fillId="0" borderId="0" xfId="23" applyNumberFormat="1" applyProtection="1">
      <alignment/>
      <protection/>
    </xf>
    <xf numFmtId="37" fontId="1" fillId="0" borderId="0" xfId="22">
      <alignment/>
      <protection/>
    </xf>
    <xf numFmtId="37" fontId="3" fillId="0" borderId="0" xfId="22" applyFont="1" applyProtection="1">
      <alignment/>
      <protection locked="0"/>
    </xf>
    <xf numFmtId="37" fontId="1" fillId="0" borderId="0" xfId="22" applyAlignment="1" applyProtection="1">
      <alignment horizontal="left"/>
      <protection/>
    </xf>
    <xf numFmtId="190" fontId="1" fillId="0" borderId="0" xfId="22" applyNumberFormat="1" applyAlignment="1" applyProtection="1">
      <alignment horizontal="left"/>
      <protection/>
    </xf>
    <xf numFmtId="37" fontId="3" fillId="0" borderId="0" xfId="22" applyFont="1" applyAlignment="1" applyProtection="1">
      <alignment horizontal="left"/>
      <protection locked="0"/>
    </xf>
    <xf numFmtId="37" fontId="1" fillId="0" borderId="0" xfId="22" applyAlignment="1" applyProtection="1">
      <alignment horizontal="fill"/>
      <protection/>
    </xf>
    <xf numFmtId="37" fontId="1" fillId="0" borderId="0" xfId="22" applyAlignment="1" applyProtection="1">
      <alignment horizontal="right"/>
      <protection/>
    </xf>
    <xf numFmtId="37" fontId="1" fillId="0" borderId="0" xfId="22" applyAlignment="1" applyProtection="1">
      <alignment horizontal="center"/>
      <protection/>
    </xf>
    <xf numFmtId="37" fontId="1" fillId="0" borderId="0" xfId="22" applyProtection="1">
      <alignment/>
      <protection/>
    </xf>
    <xf numFmtId="37" fontId="1" fillId="0" borderId="0" xfId="21">
      <alignment/>
      <protection/>
    </xf>
    <xf numFmtId="37" fontId="1" fillId="0" borderId="0" xfId="21" applyAlignment="1" applyProtection="1">
      <alignment horizontal="left"/>
      <protection/>
    </xf>
    <xf numFmtId="190" fontId="1" fillId="0" borderId="0" xfId="21" applyNumberFormat="1" applyAlignment="1" applyProtection="1">
      <alignment horizontal="left"/>
      <protection/>
    </xf>
    <xf numFmtId="37" fontId="3" fillId="0" borderId="0" xfId="21" applyFont="1" applyAlignment="1" applyProtection="1">
      <alignment horizontal="left"/>
      <protection locked="0"/>
    </xf>
    <xf numFmtId="37" fontId="1" fillId="0" borderId="0" xfId="21" applyAlignment="1" applyProtection="1">
      <alignment horizontal="fill"/>
      <protection/>
    </xf>
    <xf numFmtId="37" fontId="1" fillId="0" borderId="0" xfId="21" applyAlignment="1" applyProtection="1">
      <alignment horizontal="center"/>
      <protection/>
    </xf>
    <xf numFmtId="37" fontId="3" fillId="0" borderId="0" xfId="21" applyFont="1" applyProtection="1">
      <alignment/>
      <protection locked="0"/>
    </xf>
    <xf numFmtId="37" fontId="1" fillId="0" borderId="0" xfId="21" applyProtection="1">
      <alignment/>
      <protection/>
    </xf>
    <xf numFmtId="37" fontId="1" fillId="0" borderId="0" xfId="23" applyAlignment="1">
      <alignment horizontal="right"/>
      <protection/>
    </xf>
    <xf numFmtId="37" fontId="3" fillId="0" borderId="0" xfId="23" applyFont="1" applyAlignment="1" applyProtection="1">
      <alignment horizontal="right"/>
      <protection locked="0"/>
    </xf>
    <xf numFmtId="3" fontId="1" fillId="0" borderId="0" xfId="23" applyNumberFormat="1" applyAlignment="1" applyProtection="1">
      <alignment horizontal="left"/>
      <protection/>
    </xf>
    <xf numFmtId="3" fontId="2" fillId="0" borderId="1" xfId="23" applyNumberFormat="1" applyFont="1" applyBorder="1" applyProtection="1">
      <alignment/>
      <protection/>
    </xf>
    <xf numFmtId="37" fontId="11" fillId="0" borderId="0" xfId="21" applyFont="1" applyAlignment="1" quotePrefix="1">
      <alignment horizontal="left"/>
      <protection/>
    </xf>
    <xf numFmtId="37" fontId="8" fillId="0" borderId="0" xfId="21" applyFont="1">
      <alignment/>
      <protection/>
    </xf>
    <xf numFmtId="37" fontId="12" fillId="0" borderId="0" xfId="21" applyFont="1" applyFill="1" applyAlignment="1" applyProtection="1">
      <alignment horizontal="left"/>
      <protection/>
    </xf>
    <xf numFmtId="37" fontId="10" fillId="0" borderId="0" xfId="21" applyFont="1" applyAlignment="1" applyProtection="1" quotePrefix="1">
      <alignment horizontal="left"/>
      <protection locked="0"/>
    </xf>
    <xf numFmtId="37" fontId="8" fillId="0" borderId="2" xfId="21" applyFont="1" applyBorder="1" applyAlignment="1" applyProtection="1">
      <alignment horizontal="fill"/>
      <protection/>
    </xf>
    <xf numFmtId="37" fontId="8" fillId="0" borderId="3" xfId="21" applyFont="1" applyBorder="1" applyAlignment="1" applyProtection="1">
      <alignment horizontal="fill"/>
      <protection/>
    </xf>
    <xf numFmtId="37" fontId="8" fillId="0" borderId="4" xfId="21" applyFont="1" applyBorder="1" applyAlignment="1" applyProtection="1">
      <alignment horizontal="fill"/>
      <protection/>
    </xf>
    <xf numFmtId="37" fontId="8" fillId="0" borderId="0" xfId="21" applyFont="1" applyAlignment="1" applyProtection="1">
      <alignment horizontal="left"/>
      <protection/>
    </xf>
    <xf numFmtId="37" fontId="7" fillId="0" borderId="1" xfId="21" applyFont="1" applyBorder="1">
      <alignment/>
      <protection/>
    </xf>
    <xf numFmtId="37" fontId="7" fillId="0" borderId="0" xfId="21" applyFont="1" applyBorder="1">
      <alignment/>
      <protection/>
    </xf>
    <xf numFmtId="37" fontId="12" fillId="0" borderId="0" xfId="21" applyFont="1" applyBorder="1" applyAlignment="1" applyProtection="1" quotePrefix="1">
      <alignment horizontal="left"/>
      <protection/>
    </xf>
    <xf numFmtId="37" fontId="10" fillId="0" borderId="0" xfId="21" applyFont="1" applyBorder="1" applyAlignment="1" applyProtection="1" quotePrefix="1">
      <alignment horizontal="left"/>
      <protection/>
    </xf>
    <xf numFmtId="37" fontId="9" fillId="0" borderId="0" xfId="21" applyFont="1" applyBorder="1" applyAlignment="1" applyProtection="1" quotePrefix="1">
      <alignment horizontal="left"/>
      <protection/>
    </xf>
    <xf numFmtId="37" fontId="7" fillId="0" borderId="5" xfId="21" applyFont="1" applyBorder="1" applyAlignment="1">
      <alignment horizontal="left"/>
      <protection/>
    </xf>
    <xf numFmtId="37" fontId="7" fillId="0" borderId="0" xfId="21" applyFont="1" applyBorder="1" applyAlignment="1" applyProtection="1" quotePrefix="1">
      <alignment horizontal="right"/>
      <protection/>
    </xf>
    <xf numFmtId="37" fontId="7" fillId="0" borderId="0" xfId="21" applyFont="1" applyBorder="1" applyAlignment="1" applyProtection="1">
      <alignment horizontal="right"/>
      <protection/>
    </xf>
    <xf numFmtId="37" fontId="7" fillId="0" borderId="5" xfId="21" applyFont="1" applyBorder="1" applyAlignment="1" applyProtection="1">
      <alignment horizontal="right"/>
      <protection/>
    </xf>
    <xf numFmtId="37" fontId="7" fillId="0" borderId="1" xfId="21" applyFont="1" applyBorder="1" applyAlignment="1" applyProtection="1">
      <alignment horizontal="left"/>
      <protection/>
    </xf>
    <xf numFmtId="37" fontId="7" fillId="0" borderId="5" xfId="21" applyFont="1" applyBorder="1" applyAlignment="1" applyProtection="1" quotePrefix="1">
      <alignment horizontal="right"/>
      <protection/>
    </xf>
    <xf numFmtId="190" fontId="8" fillId="0" borderId="0" xfId="21" applyNumberFormat="1" applyFont="1" applyAlignment="1" applyProtection="1">
      <alignment horizontal="left"/>
      <protection/>
    </xf>
    <xf numFmtId="37" fontId="8" fillId="0" borderId="6" xfId="21" applyFont="1" applyBorder="1" applyAlignment="1" applyProtection="1">
      <alignment horizontal="fill"/>
      <protection locked="0"/>
    </xf>
    <xf numFmtId="37" fontId="8" fillId="0" borderId="7" xfId="23" applyFont="1" applyBorder="1" applyAlignment="1" applyProtection="1">
      <alignment horizontal="right"/>
      <protection/>
    </xf>
    <xf numFmtId="37" fontId="8" fillId="0" borderId="8" xfId="23" applyFont="1" applyBorder="1" applyAlignment="1" applyProtection="1">
      <alignment horizontal="right"/>
      <protection/>
    </xf>
    <xf numFmtId="3" fontId="8" fillId="0" borderId="0" xfId="21" applyNumberFormat="1" applyFont="1" applyAlignment="1" applyProtection="1">
      <alignment horizontal="left"/>
      <protection/>
    </xf>
    <xf numFmtId="37" fontId="6" fillId="0" borderId="1" xfId="21" applyFont="1" applyBorder="1" applyAlignment="1" applyProtection="1">
      <alignment horizontal="left"/>
      <protection/>
    </xf>
    <xf numFmtId="3" fontId="10" fillId="0" borderId="0" xfId="21" applyNumberFormat="1" applyFont="1" applyBorder="1" applyProtection="1">
      <alignment/>
      <protection locked="0"/>
    </xf>
    <xf numFmtId="3" fontId="6" fillId="0" borderId="0" xfId="21" applyNumberFormat="1" applyFont="1" applyBorder="1" applyProtection="1">
      <alignment/>
      <protection/>
    </xf>
    <xf numFmtId="3" fontId="10" fillId="0" borderId="5" xfId="21" applyNumberFormat="1" applyFont="1" applyBorder="1" applyProtection="1">
      <alignment/>
      <protection locked="0"/>
    </xf>
    <xf numFmtId="3" fontId="8" fillId="0" borderId="0" xfId="21" applyNumberFormat="1" applyFont="1" applyBorder="1" applyAlignment="1" applyProtection="1">
      <alignment horizontal="left"/>
      <protection/>
    </xf>
    <xf numFmtId="37" fontId="6" fillId="0" borderId="1" xfId="21" applyFont="1" applyBorder="1" applyAlignment="1" applyProtection="1" quotePrefix="1">
      <alignment horizontal="left"/>
      <protection/>
    </xf>
    <xf numFmtId="3" fontId="8" fillId="0" borderId="3" xfId="21" applyNumberFormat="1" applyFont="1" applyBorder="1" applyAlignment="1" applyProtection="1">
      <alignment horizontal="fill"/>
      <protection/>
    </xf>
    <xf numFmtId="3" fontId="8" fillId="0" borderId="4" xfId="21" applyNumberFormat="1" applyFont="1" applyBorder="1" applyAlignment="1" applyProtection="1">
      <alignment horizontal="fill"/>
      <protection/>
    </xf>
    <xf numFmtId="37" fontId="5" fillId="0" borderId="1" xfId="21" applyFont="1" applyBorder="1" applyAlignment="1" applyProtection="1">
      <alignment horizontal="left"/>
      <protection/>
    </xf>
    <xf numFmtId="3" fontId="11" fillId="0" borderId="0" xfId="21" applyNumberFormat="1" applyFont="1" applyBorder="1" applyProtection="1">
      <alignment/>
      <protection/>
    </xf>
    <xf numFmtId="3" fontId="11" fillId="0" borderId="5" xfId="21" applyNumberFormat="1" applyFont="1" applyBorder="1" applyProtection="1">
      <alignment/>
      <protection/>
    </xf>
    <xf numFmtId="37" fontId="8" fillId="0" borderId="6" xfId="21" applyFont="1" applyBorder="1" applyAlignment="1" applyProtection="1">
      <alignment horizontal="fill"/>
      <protection/>
    </xf>
    <xf numFmtId="37" fontId="8" fillId="0" borderId="7" xfId="21" applyFont="1" applyBorder="1" applyAlignment="1" applyProtection="1">
      <alignment horizontal="fill"/>
      <protection/>
    </xf>
    <xf numFmtId="37" fontId="8" fillId="0" borderId="0" xfId="21" applyFont="1" applyBorder="1" applyAlignment="1" applyProtection="1">
      <alignment/>
      <protection/>
    </xf>
    <xf numFmtId="37" fontId="8" fillId="0" borderId="0" xfId="21" applyFont="1" applyBorder="1" applyAlignment="1" applyProtection="1">
      <alignment horizontal="fill"/>
      <protection/>
    </xf>
    <xf numFmtId="37" fontId="8" fillId="0" borderId="0" xfId="22" applyFont="1">
      <alignment/>
      <protection/>
    </xf>
    <xf numFmtId="37" fontId="8" fillId="0" borderId="0" xfId="22" applyFont="1" applyAlignment="1" quotePrefix="1">
      <alignment horizontal="left"/>
      <protection/>
    </xf>
    <xf numFmtId="37" fontId="5" fillId="0" borderId="0" xfId="22" applyFont="1" applyAlignment="1" applyProtection="1">
      <alignment horizontal="left"/>
      <protection/>
    </xf>
    <xf numFmtId="37" fontId="12" fillId="0" borderId="0" xfId="22" applyFont="1" applyAlignment="1" applyProtection="1">
      <alignment horizontal="left"/>
      <protection/>
    </xf>
    <xf numFmtId="37" fontId="10" fillId="0" borderId="0" xfId="22" applyFont="1" applyAlignment="1" applyProtection="1" quotePrefix="1">
      <alignment horizontal="left"/>
      <protection locked="0"/>
    </xf>
    <xf numFmtId="37" fontId="10" fillId="0" borderId="0" xfId="22" applyFont="1" applyProtection="1">
      <alignment/>
      <protection locked="0"/>
    </xf>
    <xf numFmtId="37" fontId="8" fillId="0" borderId="2" xfId="22" applyFont="1" applyBorder="1" applyAlignment="1" applyProtection="1">
      <alignment horizontal="fill"/>
      <protection/>
    </xf>
    <xf numFmtId="37" fontId="8" fillId="0" borderId="3" xfId="22" applyFont="1" applyBorder="1" applyAlignment="1" applyProtection="1">
      <alignment horizontal="fill"/>
      <protection/>
    </xf>
    <xf numFmtId="37" fontId="8" fillId="0" borderId="4" xfId="22" applyFont="1" applyBorder="1" applyAlignment="1" applyProtection="1">
      <alignment horizontal="fill"/>
      <protection/>
    </xf>
    <xf numFmtId="37" fontId="8" fillId="0" borderId="0" xfId="22" applyFont="1" applyAlignment="1" applyProtection="1">
      <alignment horizontal="left"/>
      <protection/>
    </xf>
    <xf numFmtId="37" fontId="7" fillId="0" borderId="1" xfId="22" applyFont="1" applyBorder="1">
      <alignment/>
      <protection/>
    </xf>
    <xf numFmtId="37" fontId="7" fillId="0" borderId="0" xfId="22" applyFont="1" applyBorder="1">
      <alignment/>
      <protection/>
    </xf>
    <xf numFmtId="37" fontId="7" fillId="0" borderId="9" xfId="22" applyFont="1" applyBorder="1">
      <alignment/>
      <protection/>
    </xf>
    <xf numFmtId="37" fontId="9" fillId="0" borderId="9" xfId="22" applyFont="1" applyBorder="1" applyAlignment="1" applyProtection="1" quotePrefix="1">
      <alignment horizontal="left"/>
      <protection/>
    </xf>
    <xf numFmtId="37" fontId="7" fillId="0" borderId="10" xfId="22" applyFont="1" applyBorder="1">
      <alignment/>
      <protection/>
    </xf>
    <xf numFmtId="37" fontId="7" fillId="0" borderId="0" xfId="22" applyFont="1" applyBorder="1" applyAlignment="1" applyProtection="1">
      <alignment horizontal="right"/>
      <protection/>
    </xf>
    <xf numFmtId="37" fontId="7" fillId="0" borderId="5" xfId="22" applyFont="1" applyBorder="1" applyAlignment="1" applyProtection="1">
      <alignment horizontal="right"/>
      <protection/>
    </xf>
    <xf numFmtId="37" fontId="7" fillId="0" borderId="1" xfId="22" applyFont="1" applyBorder="1" applyAlignment="1" applyProtection="1">
      <alignment horizontal="left"/>
      <protection/>
    </xf>
    <xf numFmtId="37" fontId="7" fillId="0" borderId="0" xfId="22" applyFont="1" applyBorder="1" applyAlignment="1" applyProtection="1" quotePrefix="1">
      <alignment horizontal="right"/>
      <protection/>
    </xf>
    <xf numFmtId="37" fontId="7" fillId="0" borderId="5" xfId="22" applyFont="1" applyBorder="1" applyAlignment="1" applyProtection="1" quotePrefix="1">
      <alignment horizontal="right"/>
      <protection/>
    </xf>
    <xf numFmtId="190" fontId="8" fillId="0" borderId="0" xfId="22" applyNumberFormat="1" applyFont="1" applyAlignment="1" applyProtection="1">
      <alignment horizontal="left"/>
      <protection/>
    </xf>
    <xf numFmtId="37" fontId="14" fillId="0" borderId="0" xfId="22" applyFont="1" applyBorder="1" applyAlignment="1" applyProtection="1" quotePrefix="1">
      <alignment horizontal="right"/>
      <protection/>
    </xf>
    <xf numFmtId="37" fontId="8" fillId="0" borderId="6" xfId="22" applyFont="1" applyBorder="1" applyAlignment="1" applyProtection="1">
      <alignment horizontal="fill"/>
      <protection/>
    </xf>
    <xf numFmtId="37" fontId="8" fillId="0" borderId="7" xfId="22" applyFont="1" applyBorder="1" applyAlignment="1" applyProtection="1">
      <alignment horizontal="fill"/>
      <protection/>
    </xf>
    <xf numFmtId="37" fontId="8" fillId="0" borderId="8" xfId="22" applyFont="1" applyBorder="1" applyAlignment="1" applyProtection="1">
      <alignment horizontal="fill"/>
      <protection/>
    </xf>
    <xf numFmtId="37" fontId="6" fillId="0" borderId="1" xfId="22" applyFont="1" applyBorder="1" applyAlignment="1" applyProtection="1" quotePrefix="1">
      <alignment horizontal="left"/>
      <protection/>
    </xf>
    <xf numFmtId="3" fontId="10" fillId="0" borderId="0" xfId="22" applyNumberFormat="1" applyFont="1" applyBorder="1" applyProtection="1">
      <alignment/>
      <protection locked="0"/>
    </xf>
    <xf numFmtId="3" fontId="10" fillId="0" borderId="0" xfId="22" applyNumberFormat="1" applyFont="1">
      <alignment/>
      <protection/>
    </xf>
    <xf numFmtId="3" fontId="10" fillId="0" borderId="5" xfId="22" applyNumberFormat="1" applyFont="1" applyBorder="1" applyProtection="1">
      <alignment/>
      <protection locked="0"/>
    </xf>
    <xf numFmtId="3" fontId="8" fillId="0" borderId="0" xfId="22" applyNumberFormat="1" applyFont="1" applyAlignment="1" applyProtection="1">
      <alignment horizontal="left"/>
      <protection/>
    </xf>
    <xf numFmtId="3" fontId="10" fillId="0" borderId="0" xfId="22" applyNumberFormat="1" applyFont="1" applyBorder="1" applyProtection="1">
      <alignment/>
      <protection/>
    </xf>
    <xf numFmtId="3" fontId="6" fillId="0" borderId="0" xfId="22" applyNumberFormat="1" applyFont="1" applyBorder="1" applyProtection="1">
      <alignment/>
      <protection/>
    </xf>
    <xf numFmtId="3" fontId="10" fillId="0" borderId="0" xfId="22" applyNumberFormat="1" applyFont="1" applyBorder="1">
      <alignment/>
      <protection/>
    </xf>
    <xf numFmtId="3" fontId="8" fillId="0" borderId="3" xfId="22" applyNumberFormat="1" applyFont="1" applyBorder="1" applyAlignment="1" applyProtection="1">
      <alignment horizontal="fill"/>
      <protection/>
    </xf>
    <xf numFmtId="3" fontId="8" fillId="0" borderId="4" xfId="22" applyNumberFormat="1" applyFont="1" applyBorder="1" applyAlignment="1" applyProtection="1">
      <alignment horizontal="fill"/>
      <protection/>
    </xf>
    <xf numFmtId="37" fontId="5" fillId="0" borderId="1" xfId="22" applyFont="1" applyBorder="1" applyAlignment="1" applyProtection="1">
      <alignment horizontal="left"/>
      <protection/>
    </xf>
    <xf numFmtId="3" fontId="11" fillId="0" borderId="0" xfId="22" applyNumberFormat="1" applyFont="1" applyBorder="1" applyProtection="1">
      <alignment/>
      <protection/>
    </xf>
    <xf numFmtId="3" fontId="8" fillId="0" borderId="7" xfId="22" applyNumberFormat="1" applyFont="1" applyBorder="1" applyAlignment="1" applyProtection="1">
      <alignment horizontal="fill"/>
      <protection/>
    </xf>
    <xf numFmtId="3" fontId="8" fillId="0" borderId="8" xfId="22" applyNumberFormat="1" applyFont="1" applyBorder="1" applyAlignment="1" applyProtection="1">
      <alignment horizontal="fill"/>
      <protection/>
    </xf>
    <xf numFmtId="37" fontId="8" fillId="0" borderId="0" xfId="22" applyFont="1" applyBorder="1" applyAlignment="1" applyProtection="1">
      <alignment horizontal="fill"/>
      <protection/>
    </xf>
    <xf numFmtId="37" fontId="8" fillId="0" borderId="0" xfId="22" applyFont="1" applyBorder="1">
      <alignment/>
      <protection/>
    </xf>
    <xf numFmtId="37" fontId="11" fillId="0" borderId="0" xfId="24" applyFont="1" applyAlignment="1" quotePrefix="1">
      <alignment horizontal="left"/>
      <protection/>
    </xf>
    <xf numFmtId="37" fontId="8" fillId="0" borderId="0" xfId="24" applyFont="1">
      <alignment/>
      <protection/>
    </xf>
    <xf numFmtId="37" fontId="12" fillId="0" borderId="0" xfId="24" applyFont="1" applyAlignment="1" applyProtection="1">
      <alignment horizontal="left"/>
      <protection/>
    </xf>
    <xf numFmtId="37" fontId="8" fillId="0" borderId="0" xfId="24" applyFont="1" applyAlignment="1" applyProtection="1">
      <alignment horizontal="left"/>
      <protection/>
    </xf>
    <xf numFmtId="190" fontId="8" fillId="0" borderId="0" xfId="24" applyNumberFormat="1" applyFont="1" applyAlignment="1" applyProtection="1">
      <alignment horizontal="left"/>
      <protection/>
    </xf>
    <xf numFmtId="37" fontId="8" fillId="0" borderId="6" xfId="24" applyFont="1" applyBorder="1" applyAlignment="1" applyProtection="1">
      <alignment horizontal="fill"/>
      <protection/>
    </xf>
    <xf numFmtId="37" fontId="6" fillId="0" borderId="1" xfId="24" applyFont="1" applyBorder="1" applyAlignment="1" applyProtection="1" quotePrefix="1">
      <alignment horizontal="left"/>
      <protection/>
    </xf>
    <xf numFmtId="3" fontId="10" fillId="0" borderId="0" xfId="24" applyNumberFormat="1" applyFont="1" applyBorder="1" applyProtection="1">
      <alignment/>
      <protection locked="0"/>
    </xf>
    <xf numFmtId="3" fontId="6" fillId="0" borderId="0" xfId="24" applyNumberFormat="1" applyFont="1" applyBorder="1" applyProtection="1">
      <alignment/>
      <protection/>
    </xf>
    <xf numFmtId="3" fontId="10" fillId="0" borderId="5" xfId="24" applyNumberFormat="1" applyFont="1" applyBorder="1" applyProtection="1">
      <alignment/>
      <protection locked="0"/>
    </xf>
    <xf numFmtId="3" fontId="8" fillId="0" borderId="0" xfId="24" applyNumberFormat="1" applyFont="1" applyAlignment="1" applyProtection="1">
      <alignment horizontal="left"/>
      <protection/>
    </xf>
    <xf numFmtId="37" fontId="8" fillId="0" borderId="2" xfId="24" applyFont="1" applyBorder="1" applyAlignment="1" applyProtection="1">
      <alignment horizontal="fill"/>
      <protection/>
    </xf>
    <xf numFmtId="3" fontId="8" fillId="0" borderId="3" xfId="24" applyNumberFormat="1" applyFont="1" applyBorder="1" applyAlignment="1" applyProtection="1">
      <alignment horizontal="fill"/>
      <protection/>
    </xf>
    <xf numFmtId="3" fontId="8" fillId="0" borderId="4" xfId="24" applyNumberFormat="1" applyFont="1" applyBorder="1" applyAlignment="1" applyProtection="1">
      <alignment horizontal="fill"/>
      <protection/>
    </xf>
    <xf numFmtId="37" fontId="5" fillId="0" borderId="1" xfId="24" applyFont="1" applyBorder="1" applyAlignment="1" applyProtection="1">
      <alignment horizontal="left"/>
      <protection/>
    </xf>
    <xf numFmtId="3" fontId="11" fillId="0" borderId="0" xfId="24" applyNumberFormat="1" applyFont="1" applyBorder="1" applyProtection="1">
      <alignment/>
      <protection/>
    </xf>
    <xf numFmtId="3" fontId="11" fillId="0" borderId="1" xfId="24" applyNumberFormat="1" applyFont="1" applyBorder="1" applyProtection="1">
      <alignment/>
      <protection/>
    </xf>
    <xf numFmtId="3" fontId="8" fillId="0" borderId="7" xfId="24" applyNumberFormat="1" applyFont="1" applyBorder="1" applyAlignment="1" applyProtection="1">
      <alignment horizontal="fill"/>
      <protection/>
    </xf>
    <xf numFmtId="3" fontId="8" fillId="0" borderId="8" xfId="24" applyNumberFormat="1" applyFont="1" applyBorder="1" applyAlignment="1" applyProtection="1">
      <alignment horizontal="fill"/>
      <protection/>
    </xf>
    <xf numFmtId="37" fontId="8" fillId="0" borderId="0" xfId="24" applyFont="1" applyAlignment="1" quotePrefix="1">
      <alignment horizontal="left"/>
      <protection/>
    </xf>
    <xf numFmtId="37" fontId="8" fillId="0" borderId="0" xfId="24" applyFont="1" applyBorder="1" applyAlignment="1" applyProtection="1">
      <alignment horizontal="fill"/>
      <protection/>
    </xf>
    <xf numFmtId="37" fontId="8" fillId="0" borderId="0" xfId="24" applyFont="1" applyBorder="1">
      <alignment/>
      <protection/>
    </xf>
    <xf numFmtId="37" fontId="11" fillId="0" borderId="0" xfId="23" applyFont="1" applyAlignment="1" quotePrefix="1">
      <alignment horizontal="left"/>
      <protection/>
    </xf>
    <xf numFmtId="37" fontId="8" fillId="0" borderId="0" xfId="23" applyFont="1">
      <alignment/>
      <protection/>
    </xf>
    <xf numFmtId="37" fontId="8" fillId="0" borderId="0" xfId="23" applyFont="1" applyAlignment="1">
      <alignment horizontal="right"/>
      <protection/>
    </xf>
    <xf numFmtId="37" fontId="12" fillId="0" borderId="0" xfId="23" applyFont="1" applyAlignment="1" applyProtection="1">
      <alignment horizontal="left"/>
      <protection/>
    </xf>
    <xf numFmtId="37" fontId="8" fillId="0" borderId="0" xfId="21" applyFont="1" applyAlignment="1">
      <alignment horizontal="right"/>
      <protection/>
    </xf>
    <xf numFmtId="37" fontId="8" fillId="0" borderId="3" xfId="21" applyFont="1" applyBorder="1" applyAlignment="1" applyProtection="1">
      <alignment horizontal="right"/>
      <protection/>
    </xf>
    <xf numFmtId="37" fontId="7" fillId="0" borderId="0" xfId="21" applyFont="1" applyBorder="1" applyAlignment="1">
      <alignment horizontal="right"/>
      <protection/>
    </xf>
    <xf numFmtId="37" fontId="8" fillId="0" borderId="6" xfId="23" applyFont="1" applyBorder="1" applyAlignment="1" applyProtection="1">
      <alignment horizontal="fill"/>
      <protection/>
    </xf>
    <xf numFmtId="37" fontId="6" fillId="0" borderId="1" xfId="23" applyFont="1" applyBorder="1" applyAlignment="1" applyProtection="1" quotePrefix="1">
      <alignment horizontal="left"/>
      <protection/>
    </xf>
    <xf numFmtId="3" fontId="10" fillId="0" borderId="0" xfId="23" applyNumberFormat="1" applyFont="1" applyBorder="1" applyProtection="1">
      <alignment/>
      <protection locked="0"/>
    </xf>
    <xf numFmtId="3" fontId="10" fillId="0" borderId="0" xfId="23" applyNumberFormat="1" applyFont="1" applyBorder="1" applyAlignment="1" applyProtection="1">
      <alignment horizontal="right"/>
      <protection locked="0"/>
    </xf>
    <xf numFmtId="3" fontId="10" fillId="0" borderId="5" xfId="23" applyNumberFormat="1" applyFont="1" applyBorder="1" applyProtection="1">
      <alignment/>
      <protection locked="0"/>
    </xf>
    <xf numFmtId="3" fontId="6" fillId="0" borderId="0" xfId="23" applyNumberFormat="1" applyFont="1" applyBorder="1" applyProtection="1">
      <alignment/>
      <protection/>
    </xf>
    <xf numFmtId="3" fontId="10" fillId="0" borderId="0" xfId="23" applyNumberFormat="1" applyFont="1" applyBorder="1" applyAlignment="1" applyProtection="1" quotePrefix="1">
      <alignment horizontal="right"/>
      <protection locked="0"/>
    </xf>
    <xf numFmtId="3" fontId="10" fillId="0" borderId="0" xfId="23" applyNumberFormat="1" applyFont="1">
      <alignment/>
      <protection/>
    </xf>
    <xf numFmtId="3" fontId="10" fillId="0" borderId="0" xfId="23" applyNumberFormat="1" applyFont="1" applyAlignment="1">
      <alignment horizontal="right"/>
      <protection/>
    </xf>
    <xf numFmtId="37" fontId="8" fillId="0" borderId="2" xfId="23" applyFont="1" applyBorder="1" applyAlignment="1" applyProtection="1">
      <alignment horizontal="fill"/>
      <protection/>
    </xf>
    <xf numFmtId="3" fontId="8" fillId="0" borderId="3" xfId="23" applyNumberFormat="1" applyFont="1" applyBorder="1" applyAlignment="1" applyProtection="1">
      <alignment horizontal="fill"/>
      <protection/>
    </xf>
    <xf numFmtId="3" fontId="8" fillId="0" borderId="3" xfId="23" applyNumberFormat="1" applyFont="1" applyBorder="1" applyAlignment="1" applyProtection="1">
      <alignment horizontal="right"/>
      <protection/>
    </xf>
    <xf numFmtId="3" fontId="8" fillId="0" borderId="4" xfId="23" applyNumberFormat="1" applyFont="1" applyBorder="1" applyAlignment="1" applyProtection="1">
      <alignment horizontal="fill"/>
      <protection/>
    </xf>
    <xf numFmtId="37" fontId="5" fillId="0" borderId="1" xfId="23" applyFont="1" applyBorder="1" applyAlignment="1" applyProtection="1">
      <alignment horizontal="left"/>
      <protection/>
    </xf>
    <xf numFmtId="3" fontId="11" fillId="0" borderId="0" xfId="23" applyNumberFormat="1" applyFont="1" applyBorder="1" applyProtection="1">
      <alignment/>
      <protection/>
    </xf>
    <xf numFmtId="3" fontId="11" fillId="0" borderId="0" xfId="23" applyNumberFormat="1" applyFont="1" applyBorder="1" applyAlignment="1" applyProtection="1">
      <alignment horizontal="right"/>
      <protection/>
    </xf>
    <xf numFmtId="3" fontId="11" fillId="0" borderId="5" xfId="23" applyNumberFormat="1" applyFont="1" applyBorder="1" applyProtection="1">
      <alignment/>
      <protection/>
    </xf>
    <xf numFmtId="37" fontId="8" fillId="0" borderId="7" xfId="23" applyFont="1" applyBorder="1" applyAlignment="1" applyProtection="1">
      <alignment horizontal="fill"/>
      <protection/>
    </xf>
    <xf numFmtId="37" fontId="8" fillId="0" borderId="8" xfId="23" applyFont="1" applyBorder="1" applyAlignment="1" applyProtection="1">
      <alignment horizontal="fill"/>
      <protection/>
    </xf>
    <xf numFmtId="37" fontId="8" fillId="0" borderId="0" xfId="23" applyFont="1" applyAlignment="1" quotePrefix="1">
      <alignment horizontal="left"/>
      <protection/>
    </xf>
    <xf numFmtId="3" fontId="10" fillId="0" borderId="0" xfId="24" applyNumberFormat="1" applyFont="1">
      <alignment/>
      <protection/>
    </xf>
    <xf numFmtId="3" fontId="11" fillId="0" borderId="5" xfId="22" applyNumberFormat="1" applyFont="1" applyBorder="1" applyProtection="1">
      <alignment/>
      <protection/>
    </xf>
    <xf numFmtId="3" fontId="11" fillId="0" borderId="5" xfId="24" applyNumberFormat="1" applyFont="1" applyBorder="1" applyProtection="1">
      <alignment/>
      <protection/>
    </xf>
    <xf numFmtId="37" fontId="11" fillId="0" borderId="0" xfId="22" applyFont="1" applyAlignment="1" quotePrefix="1">
      <alignment horizontal="left"/>
      <protection/>
    </xf>
    <xf numFmtId="37" fontId="8" fillId="0" borderId="0" xfId="21" applyFont="1" applyBorder="1" applyAlignment="1" applyProtection="1" quotePrefix="1">
      <alignment horizontal="left"/>
      <protection/>
    </xf>
    <xf numFmtId="3" fontId="8" fillId="0" borderId="8" xfId="21" applyNumberFormat="1" applyFont="1" applyBorder="1" applyAlignment="1" applyProtection="1">
      <alignment horizontal="fill"/>
      <protection/>
    </xf>
    <xf numFmtId="37" fontId="7" fillId="0" borderId="0" xfId="21" applyFont="1" applyBorder="1" applyAlignment="1" applyProtection="1">
      <alignment horizontal="left"/>
      <protection/>
    </xf>
    <xf numFmtId="37" fontId="8" fillId="0" borderId="7" xfId="21" applyFont="1" applyBorder="1" applyAlignment="1" applyProtection="1">
      <alignment horizontal="fill"/>
      <protection locked="0"/>
    </xf>
    <xf numFmtId="37" fontId="5" fillId="0" borderId="0" xfId="21" applyFont="1" applyBorder="1" applyAlignment="1" applyProtection="1">
      <alignment horizontal="left"/>
      <protection/>
    </xf>
    <xf numFmtId="37" fontId="7" fillId="0" borderId="0" xfId="22" applyFont="1" applyBorder="1" applyAlignment="1" applyProtection="1">
      <alignment horizontal="left"/>
      <protection/>
    </xf>
    <xf numFmtId="37" fontId="5" fillId="0" borderId="0" xfId="22" applyFont="1" applyBorder="1" applyAlignment="1" applyProtection="1">
      <alignment horizontal="left"/>
      <protection/>
    </xf>
    <xf numFmtId="37" fontId="8" fillId="0" borderId="7" xfId="24" applyFont="1" applyBorder="1" applyAlignment="1" applyProtection="1">
      <alignment horizontal="fill"/>
      <protection/>
    </xf>
    <xf numFmtId="37" fontId="8" fillId="0" borderId="3" xfId="24" applyFont="1" applyBorder="1" applyAlignment="1" applyProtection="1">
      <alignment horizontal="fill"/>
      <protection/>
    </xf>
    <xf numFmtId="37" fontId="5" fillId="0" borderId="0" xfId="24" applyFont="1" applyBorder="1" applyAlignment="1" applyProtection="1">
      <alignment horizontal="left"/>
      <protection/>
    </xf>
    <xf numFmtId="37" fontId="8" fillId="0" borderId="3" xfId="23" applyFont="1" applyBorder="1" applyAlignment="1" applyProtection="1">
      <alignment horizontal="fill"/>
      <protection/>
    </xf>
    <xf numFmtId="37" fontId="5" fillId="0" borderId="0" xfId="23" applyFont="1" applyBorder="1" applyAlignment="1" applyProtection="1">
      <alignment horizontal="left"/>
      <protection/>
    </xf>
    <xf numFmtId="0" fontId="6" fillId="0" borderId="0" xfId="23" applyNumberFormat="1" applyFont="1" applyBorder="1" applyAlignment="1" applyProtection="1" quotePrefix="1">
      <alignment horizontal="left"/>
      <protection/>
    </xf>
    <xf numFmtId="0" fontId="8" fillId="0" borderId="0" xfId="0" applyFont="1" applyAlignment="1">
      <alignment/>
    </xf>
    <xf numFmtId="37" fontId="13" fillId="0" borderId="0" xfId="22" applyFont="1" applyBorder="1" applyAlignment="1" applyProtection="1" quotePrefix="1">
      <alignment horizontal="right"/>
      <protection/>
    </xf>
    <xf numFmtId="37" fontId="14" fillId="0" borderId="0" xfId="22" applyFont="1" applyBorder="1" applyAlignment="1">
      <alignment horizontal="right"/>
      <protection/>
    </xf>
    <xf numFmtId="37" fontId="15" fillId="0" borderId="0" xfId="22" applyFont="1" applyBorder="1">
      <alignment/>
      <protection/>
    </xf>
    <xf numFmtId="37" fontId="15" fillId="0" borderId="0" xfId="22" applyFont="1" applyBorder="1" applyAlignment="1" applyProtection="1">
      <alignment horizontal="right"/>
      <protection/>
    </xf>
    <xf numFmtId="37" fontId="7" fillId="0" borderId="0" xfId="22" applyFont="1" applyBorder="1" applyAlignment="1" applyProtection="1" quotePrefix="1">
      <alignment horizontal="left"/>
      <protection/>
    </xf>
    <xf numFmtId="3" fontId="8" fillId="0" borderId="0" xfId="22" applyNumberFormat="1" applyFont="1" applyBorder="1" applyAlignment="1" applyProtection="1">
      <alignment horizontal="fill"/>
      <protection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RENINVAL" xfId="21"/>
    <cellStyle name="Normal_RENSOBRE" xfId="22"/>
    <cellStyle name="Normal_RENTOTAL" xfId="23"/>
    <cellStyle name="Normal_RENVEJEZ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314325</xdr:colOff>
      <xdr:row>8</xdr:row>
      <xdr:rowOff>28575</xdr:rowOff>
    </xdr:from>
    <xdr:to>
      <xdr:col>9</xdr:col>
      <xdr:colOff>923925</xdr:colOff>
      <xdr:row>8</xdr:row>
      <xdr:rowOff>28575</xdr:rowOff>
    </xdr:to>
    <xdr:sp>
      <xdr:nvSpPr>
        <xdr:cNvPr id="1" name="Line 1"/>
        <xdr:cNvSpPr>
          <a:spLocks/>
        </xdr:cNvSpPr>
      </xdr:nvSpPr>
      <xdr:spPr>
        <a:xfrm>
          <a:off x="5924550" y="1323975"/>
          <a:ext cx="1390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8</xdr:row>
      <xdr:rowOff>28575</xdr:rowOff>
    </xdr:from>
    <xdr:to>
      <xdr:col>7</xdr:col>
      <xdr:colOff>781050</xdr:colOff>
      <xdr:row>8</xdr:row>
      <xdr:rowOff>28575</xdr:rowOff>
    </xdr:to>
    <xdr:sp>
      <xdr:nvSpPr>
        <xdr:cNvPr id="2" name="Line 2"/>
        <xdr:cNvSpPr>
          <a:spLocks/>
        </xdr:cNvSpPr>
      </xdr:nvSpPr>
      <xdr:spPr>
        <a:xfrm>
          <a:off x="4219575" y="1323975"/>
          <a:ext cx="1390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8</xdr:row>
      <xdr:rowOff>38100</xdr:rowOff>
    </xdr:from>
    <xdr:to>
      <xdr:col>5</xdr:col>
      <xdr:colOff>771525</xdr:colOff>
      <xdr:row>8</xdr:row>
      <xdr:rowOff>38100</xdr:rowOff>
    </xdr:to>
    <xdr:sp>
      <xdr:nvSpPr>
        <xdr:cNvPr id="3" name="Line 4"/>
        <xdr:cNvSpPr>
          <a:spLocks/>
        </xdr:cNvSpPr>
      </xdr:nvSpPr>
      <xdr:spPr>
        <a:xfrm>
          <a:off x="2609850" y="1333500"/>
          <a:ext cx="1438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8</xdr:row>
      <xdr:rowOff>38100</xdr:rowOff>
    </xdr:from>
    <xdr:to>
      <xdr:col>5</xdr:col>
      <xdr:colOff>771525</xdr:colOff>
      <xdr:row>8</xdr:row>
      <xdr:rowOff>38100</xdr:rowOff>
    </xdr:to>
    <xdr:sp>
      <xdr:nvSpPr>
        <xdr:cNvPr id="4" name="Line 16"/>
        <xdr:cNvSpPr>
          <a:spLocks/>
        </xdr:cNvSpPr>
      </xdr:nvSpPr>
      <xdr:spPr>
        <a:xfrm>
          <a:off x="2609850" y="1333500"/>
          <a:ext cx="1438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8</xdr:row>
      <xdr:rowOff>28575</xdr:rowOff>
    </xdr:from>
    <xdr:to>
      <xdr:col>5</xdr:col>
      <xdr:colOff>771525</xdr:colOff>
      <xdr:row>8</xdr:row>
      <xdr:rowOff>28575</xdr:rowOff>
    </xdr:to>
    <xdr:sp>
      <xdr:nvSpPr>
        <xdr:cNvPr id="1" name="Shape 1025"/>
        <xdr:cNvSpPr>
          <a:spLocks/>
        </xdr:cNvSpPr>
      </xdr:nvSpPr>
      <xdr:spPr>
        <a:xfrm>
          <a:off x="2609850" y="1314450"/>
          <a:ext cx="1438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8</xdr:row>
      <xdr:rowOff>28575</xdr:rowOff>
    </xdr:from>
    <xdr:to>
      <xdr:col>7</xdr:col>
      <xdr:colOff>781050</xdr:colOff>
      <xdr:row>8</xdr:row>
      <xdr:rowOff>28575</xdr:rowOff>
    </xdr:to>
    <xdr:sp>
      <xdr:nvSpPr>
        <xdr:cNvPr id="2" name="Shape 1026"/>
        <xdr:cNvSpPr>
          <a:spLocks/>
        </xdr:cNvSpPr>
      </xdr:nvSpPr>
      <xdr:spPr>
        <a:xfrm>
          <a:off x="4238625" y="1314450"/>
          <a:ext cx="1371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352425</xdr:colOff>
      <xdr:row>8</xdr:row>
      <xdr:rowOff>28575</xdr:rowOff>
    </xdr:from>
    <xdr:to>
      <xdr:col>9</xdr:col>
      <xdr:colOff>923925</xdr:colOff>
      <xdr:row>8</xdr:row>
      <xdr:rowOff>28575</xdr:rowOff>
    </xdr:to>
    <xdr:sp>
      <xdr:nvSpPr>
        <xdr:cNvPr id="3" name="Shape 1027"/>
        <xdr:cNvSpPr>
          <a:spLocks/>
        </xdr:cNvSpPr>
      </xdr:nvSpPr>
      <xdr:spPr>
        <a:xfrm>
          <a:off x="5962650" y="1314450"/>
          <a:ext cx="1352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314325</xdr:colOff>
      <xdr:row>8</xdr:row>
      <xdr:rowOff>28575</xdr:rowOff>
    </xdr:from>
    <xdr:to>
      <xdr:col>9</xdr:col>
      <xdr:colOff>923925</xdr:colOff>
      <xdr:row>8</xdr:row>
      <xdr:rowOff>28575</xdr:rowOff>
    </xdr:to>
    <xdr:sp>
      <xdr:nvSpPr>
        <xdr:cNvPr id="4" name="Shape 1028"/>
        <xdr:cNvSpPr>
          <a:spLocks/>
        </xdr:cNvSpPr>
      </xdr:nvSpPr>
      <xdr:spPr>
        <a:xfrm>
          <a:off x="5924550" y="1314450"/>
          <a:ext cx="1390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8</xdr:row>
      <xdr:rowOff>28575</xdr:rowOff>
    </xdr:from>
    <xdr:to>
      <xdr:col>7</xdr:col>
      <xdr:colOff>781050</xdr:colOff>
      <xdr:row>8</xdr:row>
      <xdr:rowOff>28575</xdr:rowOff>
    </xdr:to>
    <xdr:sp>
      <xdr:nvSpPr>
        <xdr:cNvPr id="5" name="Shape 1029"/>
        <xdr:cNvSpPr>
          <a:spLocks/>
        </xdr:cNvSpPr>
      </xdr:nvSpPr>
      <xdr:spPr>
        <a:xfrm>
          <a:off x="4219575" y="1314450"/>
          <a:ext cx="1390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8</xdr:row>
      <xdr:rowOff>28575</xdr:rowOff>
    </xdr:from>
    <xdr:to>
      <xdr:col>5</xdr:col>
      <xdr:colOff>771525</xdr:colOff>
      <xdr:row>8</xdr:row>
      <xdr:rowOff>28575</xdr:rowOff>
    </xdr:to>
    <xdr:sp>
      <xdr:nvSpPr>
        <xdr:cNvPr id="6" name="Shape 1030"/>
        <xdr:cNvSpPr>
          <a:spLocks/>
        </xdr:cNvSpPr>
      </xdr:nvSpPr>
      <xdr:spPr>
        <a:xfrm flipH="1">
          <a:off x="2571750" y="1314450"/>
          <a:ext cx="1476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8</xdr:row>
      <xdr:rowOff>38100</xdr:rowOff>
    </xdr:from>
    <xdr:to>
      <xdr:col>5</xdr:col>
      <xdr:colOff>771525</xdr:colOff>
      <xdr:row>8</xdr:row>
      <xdr:rowOff>38100</xdr:rowOff>
    </xdr:to>
    <xdr:sp>
      <xdr:nvSpPr>
        <xdr:cNvPr id="1" name="Shape 2049"/>
        <xdr:cNvSpPr>
          <a:spLocks/>
        </xdr:cNvSpPr>
      </xdr:nvSpPr>
      <xdr:spPr>
        <a:xfrm>
          <a:off x="2609850" y="1333500"/>
          <a:ext cx="1438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8</xdr:row>
      <xdr:rowOff>38100</xdr:rowOff>
    </xdr:from>
    <xdr:to>
      <xdr:col>7</xdr:col>
      <xdr:colOff>771525</xdr:colOff>
      <xdr:row>8</xdr:row>
      <xdr:rowOff>38100</xdr:rowOff>
    </xdr:to>
    <xdr:sp>
      <xdr:nvSpPr>
        <xdr:cNvPr id="2" name="Shape 2050"/>
        <xdr:cNvSpPr>
          <a:spLocks/>
        </xdr:cNvSpPr>
      </xdr:nvSpPr>
      <xdr:spPr>
        <a:xfrm>
          <a:off x="4238625" y="1333500"/>
          <a:ext cx="1362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8</xdr:row>
      <xdr:rowOff>38100</xdr:rowOff>
    </xdr:from>
    <xdr:to>
      <xdr:col>9</xdr:col>
      <xdr:colOff>923925</xdr:colOff>
      <xdr:row>8</xdr:row>
      <xdr:rowOff>38100</xdr:rowOff>
    </xdr:to>
    <xdr:sp>
      <xdr:nvSpPr>
        <xdr:cNvPr id="3" name="Shape 2051"/>
        <xdr:cNvSpPr>
          <a:spLocks/>
        </xdr:cNvSpPr>
      </xdr:nvSpPr>
      <xdr:spPr>
        <a:xfrm>
          <a:off x="5972175" y="1333500"/>
          <a:ext cx="1343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ntry="1">
    <tabColor indexed="40"/>
  </sheetPr>
  <dimension ref="B1:L105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.1484375" style="15" customWidth="1"/>
    <col min="2" max="2" width="16.7109375" style="15" customWidth="1"/>
    <col min="3" max="3" width="2.7109375" style="15" customWidth="1"/>
    <col min="4" max="4" width="13.140625" style="15" customWidth="1"/>
    <col min="5" max="5" width="12.140625" style="15" customWidth="1"/>
    <col min="6" max="6" width="13.28125" style="15" customWidth="1"/>
    <col min="7" max="7" width="15.7109375" style="15" customWidth="1"/>
    <col min="8" max="8" width="8.421875" style="15" customWidth="1"/>
    <col min="9" max="9" width="8.57421875" style="15" customWidth="1"/>
    <col min="10" max="10" width="13.8515625" style="15" customWidth="1"/>
    <col min="11" max="11" width="7.421875" style="15" customWidth="1"/>
    <col min="12" max="12" width="16.57421875" style="15" customWidth="1"/>
    <col min="13" max="16384" width="12.140625" style="15" customWidth="1"/>
  </cols>
  <sheetData>
    <row r="1" spans="2:12" ht="12.75">
      <c r="B1" s="168"/>
      <c r="C1" s="168"/>
      <c r="D1" s="75"/>
      <c r="E1" s="75"/>
      <c r="F1" s="75"/>
      <c r="G1" s="75"/>
      <c r="H1" s="75"/>
      <c r="I1" s="75"/>
      <c r="J1" s="75"/>
      <c r="K1" s="75"/>
      <c r="L1" s="75"/>
    </row>
    <row r="2" spans="2:12" ht="12.75">
      <c r="B2" s="168"/>
      <c r="C2" s="168"/>
      <c r="D2" s="75"/>
      <c r="E2" s="75"/>
      <c r="F2" s="75"/>
      <c r="G2" s="75"/>
      <c r="H2" s="75"/>
      <c r="I2" s="75"/>
      <c r="J2" s="75"/>
      <c r="K2" s="75"/>
      <c r="L2" s="75"/>
    </row>
    <row r="3" spans="2:12" ht="12.75">
      <c r="B3" s="77" t="s">
        <v>35</v>
      </c>
      <c r="C3" s="77"/>
      <c r="D3" s="75"/>
      <c r="E3" s="75"/>
      <c r="F3" s="75"/>
      <c r="G3" s="75"/>
      <c r="H3" s="75"/>
      <c r="I3" s="75"/>
      <c r="J3" s="75"/>
      <c r="K3" s="75"/>
      <c r="L3" s="75"/>
    </row>
    <row r="4" spans="2:12" ht="12.75"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2:12" ht="12.75">
      <c r="B5" s="78" t="s">
        <v>63</v>
      </c>
      <c r="C5" s="78"/>
      <c r="D5" s="75"/>
      <c r="E5" s="75"/>
      <c r="F5" s="75"/>
      <c r="G5" s="75"/>
      <c r="H5" s="75"/>
      <c r="I5" s="75"/>
      <c r="J5" s="75"/>
      <c r="K5" s="75"/>
      <c r="L5" s="75"/>
    </row>
    <row r="6" spans="2:12" ht="12.75">
      <c r="B6" s="79" t="str">
        <f>RENINVAL!$B$6</f>
        <v>    (entre el 1 de enero y 30 de septiembre de 2004). Reservas y pólizas. </v>
      </c>
      <c r="C6" s="79"/>
      <c r="D6" s="80"/>
      <c r="E6" s="80"/>
      <c r="F6" s="80"/>
      <c r="G6" s="75"/>
      <c r="H6" s="75"/>
      <c r="I6" s="75"/>
      <c r="J6" s="75"/>
      <c r="K6" s="75"/>
      <c r="L6" s="75"/>
    </row>
    <row r="7" spans="2:12" ht="12.75">
      <c r="B7" s="81"/>
      <c r="C7" s="82"/>
      <c r="D7" s="82"/>
      <c r="E7" s="82"/>
      <c r="F7" s="82"/>
      <c r="G7" s="83"/>
      <c r="H7" s="84"/>
      <c r="I7" s="75"/>
      <c r="J7" s="75"/>
      <c r="K7" s="75"/>
      <c r="L7" s="75"/>
    </row>
    <row r="8" spans="2:12" ht="12.75">
      <c r="B8" s="85"/>
      <c r="C8" s="86"/>
      <c r="D8" s="86"/>
      <c r="E8" s="87"/>
      <c r="F8" s="88" t="s">
        <v>36</v>
      </c>
      <c r="G8" s="89"/>
      <c r="H8" s="84"/>
      <c r="I8" s="75"/>
      <c r="J8" s="75"/>
      <c r="K8" s="75"/>
      <c r="L8" s="75"/>
    </row>
    <row r="9" spans="2:12" ht="12.75">
      <c r="B9" s="85"/>
      <c r="C9" s="86"/>
      <c r="D9" s="90" t="s">
        <v>0</v>
      </c>
      <c r="E9" s="90"/>
      <c r="F9" s="90"/>
      <c r="G9" s="91"/>
      <c r="H9" s="84"/>
      <c r="I9" s="75"/>
      <c r="J9" s="75"/>
      <c r="K9" s="75"/>
      <c r="L9" s="75"/>
    </row>
    <row r="10" spans="2:12" ht="12.75">
      <c r="B10" s="92" t="s">
        <v>1</v>
      </c>
      <c r="C10" s="174"/>
      <c r="D10" s="93" t="s">
        <v>2</v>
      </c>
      <c r="E10" s="93" t="s">
        <v>3</v>
      </c>
      <c r="F10" s="93" t="s">
        <v>3</v>
      </c>
      <c r="G10" s="94" t="s">
        <v>4</v>
      </c>
      <c r="H10" s="95"/>
      <c r="I10" s="183"/>
      <c r="J10" s="96"/>
      <c r="K10" s="184"/>
      <c r="L10" s="185"/>
    </row>
    <row r="11" spans="2:12" ht="12.75">
      <c r="B11" s="85"/>
      <c r="C11" s="86"/>
      <c r="D11" s="93" t="s">
        <v>5</v>
      </c>
      <c r="E11" s="93" t="s">
        <v>6</v>
      </c>
      <c r="F11" s="93" t="s">
        <v>37</v>
      </c>
      <c r="G11" s="94" t="s">
        <v>8</v>
      </c>
      <c r="H11" s="84"/>
      <c r="I11" s="183"/>
      <c r="J11" s="96"/>
      <c r="K11" s="96"/>
      <c r="L11" s="185"/>
    </row>
    <row r="12" spans="2:12" ht="12.75">
      <c r="B12" s="85"/>
      <c r="C12" s="86"/>
      <c r="D12" s="90" t="s">
        <v>9</v>
      </c>
      <c r="E12" s="90" t="s">
        <v>11</v>
      </c>
      <c r="F12" s="93" t="s">
        <v>12</v>
      </c>
      <c r="G12" s="94" t="s">
        <v>13</v>
      </c>
      <c r="H12" s="84"/>
      <c r="I12" s="183"/>
      <c r="J12" s="96"/>
      <c r="K12" s="96"/>
      <c r="L12" s="185"/>
    </row>
    <row r="13" spans="2:12" ht="12.75">
      <c r="B13" s="97"/>
      <c r="C13" s="98"/>
      <c r="D13" s="98"/>
      <c r="E13" s="98"/>
      <c r="F13" s="98"/>
      <c r="G13" s="99"/>
      <c r="H13" s="84"/>
      <c r="I13" s="186"/>
      <c r="J13" s="186"/>
      <c r="K13" s="186"/>
      <c r="L13" s="185"/>
    </row>
    <row r="14" spans="2:12" ht="12.75">
      <c r="B14" s="100" t="str">
        <f>RENINVAL!B14</f>
        <v>Bci</v>
      </c>
      <c r="C14" s="181"/>
      <c r="D14" s="101">
        <v>0</v>
      </c>
      <c r="E14" s="107">
        <v>112</v>
      </c>
      <c r="F14" s="101">
        <v>306</v>
      </c>
      <c r="G14" s="103">
        <v>108387</v>
      </c>
      <c r="H14" s="104"/>
      <c r="I14" s="107"/>
      <c r="J14" s="105"/>
      <c r="K14" s="106"/>
      <c r="L14" s="187"/>
    </row>
    <row r="15" spans="2:12" ht="12.75">
      <c r="B15" s="100" t="str">
        <f>RENINVAL!B15</f>
        <v>Bice</v>
      </c>
      <c r="C15" s="181"/>
      <c r="D15" s="101">
        <v>108</v>
      </c>
      <c r="E15" s="102">
        <v>813</v>
      </c>
      <c r="F15" s="101">
        <v>1331</v>
      </c>
      <c r="G15" s="103">
        <v>998472</v>
      </c>
      <c r="H15" s="104"/>
      <c r="I15" s="107"/>
      <c r="J15" s="105"/>
      <c r="K15" s="106"/>
      <c r="L15" s="187"/>
    </row>
    <row r="16" spans="2:12" ht="12.75">
      <c r="B16" s="100" t="str">
        <f>RENINVAL!B16</f>
        <v>Chilena Consolidada</v>
      </c>
      <c r="C16" s="181"/>
      <c r="D16" s="101">
        <v>76</v>
      </c>
      <c r="E16" s="102">
        <v>1337</v>
      </c>
      <c r="F16" s="101">
        <v>2799</v>
      </c>
      <c r="G16" s="103">
        <v>1974675</v>
      </c>
      <c r="H16" s="104"/>
      <c r="I16" s="107"/>
      <c r="J16" s="105"/>
      <c r="K16" s="106"/>
      <c r="L16" s="187"/>
    </row>
    <row r="17" spans="2:12" ht="12.75">
      <c r="B17" s="100" t="str">
        <f>RENINVAL!B17</f>
        <v>Cigna     </v>
      </c>
      <c r="C17" s="181"/>
      <c r="D17" s="102">
        <v>0</v>
      </c>
      <c r="E17" s="101">
        <v>255</v>
      </c>
      <c r="F17" s="101">
        <v>436</v>
      </c>
      <c r="G17" s="103">
        <v>312613</v>
      </c>
      <c r="H17" s="104"/>
      <c r="I17" s="107"/>
      <c r="J17" s="105"/>
      <c r="K17" s="106"/>
      <c r="L17" s="187"/>
    </row>
    <row r="18" spans="2:12" ht="12.75">
      <c r="B18" s="100" t="str">
        <f>RENINVAL!B18</f>
        <v>CN Life</v>
      </c>
      <c r="C18" s="181"/>
      <c r="D18" s="101">
        <v>0</v>
      </c>
      <c r="E18" s="102">
        <v>308</v>
      </c>
      <c r="F18" s="101">
        <v>451</v>
      </c>
      <c r="G18" s="103">
        <v>425119</v>
      </c>
      <c r="H18" s="104"/>
      <c r="I18" s="107"/>
      <c r="J18" s="105"/>
      <c r="K18" s="106"/>
      <c r="L18" s="187"/>
    </row>
    <row r="19" spans="2:12" ht="12.75">
      <c r="B19" s="100" t="str">
        <f>RENINVAL!B19</f>
        <v>Consorcio Nacional  </v>
      </c>
      <c r="C19" s="181"/>
      <c r="D19" s="101">
        <v>171</v>
      </c>
      <c r="E19" s="102">
        <v>3427</v>
      </c>
      <c r="F19" s="101">
        <v>6742</v>
      </c>
      <c r="G19" s="103">
        <v>7287669</v>
      </c>
      <c r="H19" s="104"/>
      <c r="I19" s="107"/>
      <c r="J19" s="105"/>
      <c r="K19" s="106"/>
      <c r="L19" s="187"/>
    </row>
    <row r="20" spans="2:12" ht="12.75">
      <c r="B20" s="100" t="str">
        <f>RENINVAL!B20</f>
        <v>Construcción</v>
      </c>
      <c r="C20" s="181"/>
      <c r="D20" s="101">
        <v>104</v>
      </c>
      <c r="E20" s="102">
        <v>2894</v>
      </c>
      <c r="F20" s="101">
        <v>5258</v>
      </c>
      <c r="G20" s="103">
        <v>3835095</v>
      </c>
      <c r="H20" s="104"/>
      <c r="I20" s="107"/>
      <c r="J20" s="105"/>
      <c r="K20" s="106"/>
      <c r="L20" s="187"/>
    </row>
    <row r="21" spans="2:12" ht="12.75">
      <c r="B21" s="100" t="str">
        <f>RENINVAL!B21</f>
        <v>Cruz del Sur</v>
      </c>
      <c r="C21" s="181"/>
      <c r="D21" s="101">
        <v>14</v>
      </c>
      <c r="E21" s="102">
        <v>681</v>
      </c>
      <c r="F21" s="101">
        <v>1858</v>
      </c>
      <c r="G21" s="103">
        <v>977447</v>
      </c>
      <c r="H21" s="104"/>
      <c r="I21" s="107"/>
      <c r="J21" s="105"/>
      <c r="K21" s="106"/>
      <c r="L21" s="187"/>
    </row>
    <row r="22" spans="2:12" ht="12.75">
      <c r="B22" s="100" t="str">
        <f>RENINVAL!B22</f>
        <v>Euroamérica  </v>
      </c>
      <c r="C22" s="181"/>
      <c r="D22" s="101">
        <v>25</v>
      </c>
      <c r="E22" s="102">
        <v>471</v>
      </c>
      <c r="F22" s="101">
        <v>771</v>
      </c>
      <c r="G22" s="103">
        <v>851395</v>
      </c>
      <c r="H22" s="104"/>
      <c r="I22" s="107"/>
      <c r="J22" s="105"/>
      <c r="K22" s="106"/>
      <c r="L22" s="187"/>
    </row>
    <row r="23" spans="2:12" ht="12.75">
      <c r="B23" s="100" t="str">
        <f>RENINVAL!B23</f>
        <v>ING</v>
      </c>
      <c r="C23" s="181"/>
      <c r="D23" s="101">
        <v>241</v>
      </c>
      <c r="E23" s="102">
        <v>3329</v>
      </c>
      <c r="F23" s="101">
        <v>7090</v>
      </c>
      <c r="G23" s="103">
        <v>4857634</v>
      </c>
      <c r="H23" s="104"/>
      <c r="I23" s="107"/>
      <c r="J23" s="105"/>
      <c r="K23" s="106"/>
      <c r="L23" s="187"/>
    </row>
    <row r="24" spans="2:12" ht="12.75">
      <c r="B24" s="100" t="str">
        <f>RENINVAL!B24</f>
        <v>Interamericana</v>
      </c>
      <c r="C24" s="181"/>
      <c r="D24" s="101">
        <v>0</v>
      </c>
      <c r="E24" s="102">
        <v>6</v>
      </c>
      <c r="F24" s="101">
        <v>10</v>
      </c>
      <c r="G24" s="103">
        <v>8872</v>
      </c>
      <c r="H24" s="104"/>
      <c r="I24" s="107"/>
      <c r="J24" s="105"/>
      <c r="K24" s="106"/>
      <c r="L24" s="187"/>
    </row>
    <row r="25" spans="2:12" ht="12.75">
      <c r="B25" s="100" t="str">
        <f>RENINVAL!B25</f>
        <v>Interrentas</v>
      </c>
      <c r="C25" s="181"/>
      <c r="D25" s="101">
        <v>16</v>
      </c>
      <c r="E25" s="102">
        <v>280</v>
      </c>
      <c r="F25" s="101">
        <v>670</v>
      </c>
      <c r="G25" s="103">
        <v>944445</v>
      </c>
      <c r="H25" s="104"/>
      <c r="I25" s="107"/>
      <c r="J25" s="105"/>
      <c r="K25" s="106"/>
      <c r="L25" s="187"/>
    </row>
    <row r="26" spans="2:12" ht="12.75">
      <c r="B26" s="100" t="str">
        <f>RENINVAL!B26</f>
        <v>Le Mans Desarrollo</v>
      </c>
      <c r="C26" s="181"/>
      <c r="D26" s="101">
        <v>0</v>
      </c>
      <c r="E26" s="102">
        <v>139</v>
      </c>
      <c r="F26" s="101">
        <v>207</v>
      </c>
      <c r="G26" s="103">
        <v>95612</v>
      </c>
      <c r="H26" s="104"/>
      <c r="I26" s="107"/>
      <c r="J26" s="105"/>
      <c r="K26" s="106"/>
      <c r="L26" s="187"/>
    </row>
    <row r="27" spans="2:12" ht="12.75">
      <c r="B27" s="100" t="str">
        <f>RENINVAL!B27</f>
        <v>Metlife</v>
      </c>
      <c r="C27" s="181"/>
      <c r="D27" s="101">
        <v>72</v>
      </c>
      <c r="E27" s="102">
        <v>1706</v>
      </c>
      <c r="F27" s="101">
        <v>3022</v>
      </c>
      <c r="G27" s="103">
        <v>2074416</v>
      </c>
      <c r="H27" s="104"/>
      <c r="I27" s="107"/>
      <c r="J27" s="105"/>
      <c r="K27" s="106"/>
      <c r="L27" s="187"/>
    </row>
    <row r="28" spans="2:12" ht="12.75">
      <c r="B28" s="100" t="str">
        <f>RENINVAL!B28</f>
        <v>Ohio</v>
      </c>
      <c r="C28" s="181"/>
      <c r="D28" s="101">
        <v>26</v>
      </c>
      <c r="E28" s="102">
        <v>481</v>
      </c>
      <c r="F28" s="101">
        <v>1379</v>
      </c>
      <c r="G28" s="103">
        <v>660194</v>
      </c>
      <c r="H28" s="104"/>
      <c r="I28" s="107"/>
      <c r="J28" s="105"/>
      <c r="K28" s="106"/>
      <c r="L28" s="187"/>
    </row>
    <row r="29" spans="2:12" ht="12.75">
      <c r="B29" s="100" t="str">
        <f>RENINVAL!B29</f>
        <v>Penta</v>
      </c>
      <c r="C29" s="181"/>
      <c r="D29" s="101">
        <v>154</v>
      </c>
      <c r="E29" s="102">
        <v>1100</v>
      </c>
      <c r="F29" s="101">
        <v>2146</v>
      </c>
      <c r="G29" s="103">
        <v>1672410</v>
      </c>
      <c r="H29" s="104"/>
      <c r="I29" s="107"/>
      <c r="J29" s="105"/>
      <c r="K29" s="106"/>
      <c r="L29" s="187"/>
    </row>
    <row r="30" spans="2:12" ht="12.75">
      <c r="B30" s="100" t="str">
        <f>RENINVAL!B30</f>
        <v>Principal    </v>
      </c>
      <c r="C30" s="181"/>
      <c r="D30" s="101">
        <v>136</v>
      </c>
      <c r="E30" s="102">
        <v>2871</v>
      </c>
      <c r="F30" s="101">
        <v>5871</v>
      </c>
      <c r="G30" s="103">
        <v>5455094</v>
      </c>
      <c r="H30" s="104"/>
      <c r="I30" s="107"/>
      <c r="J30" s="105"/>
      <c r="K30" s="106"/>
      <c r="L30" s="187"/>
    </row>
    <row r="31" spans="2:12" ht="12.75">
      <c r="B31" s="100" t="str">
        <f>RENINVAL!B31</f>
        <v>Renta Nacional</v>
      </c>
      <c r="C31" s="181"/>
      <c r="D31" s="101">
        <v>56</v>
      </c>
      <c r="E31" s="102">
        <v>1131</v>
      </c>
      <c r="F31" s="101">
        <v>1757</v>
      </c>
      <c r="G31" s="103">
        <v>1075050</v>
      </c>
      <c r="H31" s="104"/>
      <c r="I31" s="107"/>
      <c r="J31" s="105"/>
      <c r="K31" s="106"/>
      <c r="L31" s="187"/>
    </row>
    <row r="32" spans="2:12" ht="12.75">
      <c r="B32" s="100" t="str">
        <f>RENINVAL!B32</f>
        <v>Security</v>
      </c>
      <c r="C32" s="181"/>
      <c r="D32" s="101">
        <v>0</v>
      </c>
      <c r="E32" s="102">
        <v>67</v>
      </c>
      <c r="F32" s="101">
        <v>90</v>
      </c>
      <c r="G32" s="103">
        <v>103340</v>
      </c>
      <c r="H32" s="104"/>
      <c r="I32" s="107"/>
      <c r="J32" s="105"/>
      <c r="K32" s="106"/>
      <c r="L32" s="187"/>
    </row>
    <row r="33" spans="2:12" ht="12.75">
      <c r="B33" s="100" t="str">
        <f>RENINVAL!B33</f>
        <v>Vida Corp</v>
      </c>
      <c r="C33" s="181"/>
      <c r="D33" s="101">
        <v>30</v>
      </c>
      <c r="E33" s="102">
        <v>1226</v>
      </c>
      <c r="F33" s="101">
        <v>2277</v>
      </c>
      <c r="G33" s="103">
        <v>1963302</v>
      </c>
      <c r="H33" s="104"/>
      <c r="I33" s="107"/>
      <c r="J33" s="105"/>
      <c r="K33" s="106"/>
      <c r="L33" s="187"/>
    </row>
    <row r="34" spans="2:12" ht="12.75">
      <c r="B34" s="100" t="str">
        <f>RENINVAL!B34</f>
        <v>Vitalis</v>
      </c>
      <c r="C34" s="181"/>
      <c r="D34" s="101">
        <v>0</v>
      </c>
      <c r="E34" s="102">
        <v>322</v>
      </c>
      <c r="F34" s="101">
        <v>621</v>
      </c>
      <c r="G34" s="103">
        <v>392216</v>
      </c>
      <c r="H34" s="104"/>
      <c r="I34" s="107"/>
      <c r="J34" s="105"/>
      <c r="K34" s="106"/>
      <c r="L34" s="187"/>
    </row>
    <row r="35" spans="2:12" ht="12.75">
      <c r="B35" s="81"/>
      <c r="C35" s="82"/>
      <c r="D35" s="108"/>
      <c r="E35" s="108"/>
      <c r="F35" s="108"/>
      <c r="G35" s="109"/>
      <c r="H35" s="104"/>
      <c r="I35" s="188"/>
      <c r="J35" s="188"/>
      <c r="K35" s="188"/>
      <c r="L35" s="115"/>
    </row>
    <row r="36" spans="2:12" ht="12.75">
      <c r="B36" s="110" t="s">
        <v>23</v>
      </c>
      <c r="C36" s="175"/>
      <c r="D36" s="111">
        <f>SUM(D14:D34)</f>
        <v>1229</v>
      </c>
      <c r="E36" s="111">
        <f>SUM(E14:E34)</f>
        <v>22956</v>
      </c>
      <c r="F36" s="111">
        <f>SUM(F14:F34)</f>
        <v>45092</v>
      </c>
      <c r="G36" s="166">
        <f>SUM(G14:G34)</f>
        <v>36073457</v>
      </c>
      <c r="H36" s="111"/>
      <c r="I36" s="111"/>
      <c r="J36" s="111"/>
      <c r="K36" s="111"/>
      <c r="L36" s="115"/>
    </row>
    <row r="37" spans="2:12" ht="12.75">
      <c r="B37" s="97"/>
      <c r="C37" s="98"/>
      <c r="D37" s="112"/>
      <c r="E37" s="112"/>
      <c r="F37" s="112"/>
      <c r="G37" s="113"/>
      <c r="H37" s="104"/>
      <c r="I37" s="188"/>
      <c r="J37" s="188"/>
      <c r="K37" s="188"/>
      <c r="L37" s="115"/>
    </row>
    <row r="38" spans="2:12" ht="12.75">
      <c r="B38" s="73" t="s">
        <v>64</v>
      </c>
      <c r="C38" s="76"/>
      <c r="D38" s="114"/>
      <c r="E38" s="114"/>
      <c r="F38" s="114"/>
      <c r="G38" s="114"/>
      <c r="H38" s="84"/>
      <c r="I38" s="114"/>
      <c r="J38" s="114"/>
      <c r="K38" s="114"/>
      <c r="L38" s="115"/>
    </row>
    <row r="39" spans="3:12" ht="12.75">
      <c r="C39" s="76"/>
      <c r="D39" s="75"/>
      <c r="E39" s="75"/>
      <c r="F39" s="75"/>
      <c r="G39" s="75"/>
      <c r="H39" s="75"/>
      <c r="I39" s="75"/>
      <c r="J39" s="75"/>
      <c r="K39" s="75"/>
      <c r="L39" s="75"/>
    </row>
    <row r="40" ht="12.75">
      <c r="B40" s="73"/>
    </row>
    <row r="41" ht="12.75">
      <c r="B41" s="73"/>
    </row>
    <row r="42" spans="2:3" ht="12">
      <c r="B42" s="17"/>
      <c r="C42" s="17"/>
    </row>
    <row r="43" spans="2:3" ht="12">
      <c r="B43" s="17"/>
      <c r="C43" s="17"/>
    </row>
    <row r="44" spans="2:6" ht="12">
      <c r="B44" s="19"/>
      <c r="C44" s="19"/>
      <c r="D44" s="16"/>
      <c r="E44" s="16"/>
      <c r="F44" s="16"/>
    </row>
    <row r="46" ht="12">
      <c r="C46" s="17"/>
    </row>
    <row r="47" spans="3:8" ht="12">
      <c r="C47" s="20"/>
      <c r="D47" s="20"/>
      <c r="E47" s="20"/>
      <c r="F47" s="20"/>
      <c r="G47" s="20"/>
      <c r="H47" s="17"/>
    </row>
    <row r="48" spans="6:8" ht="12">
      <c r="F48" s="17"/>
      <c r="H48" s="17"/>
    </row>
    <row r="49" spans="4:8" ht="12">
      <c r="D49" s="17"/>
      <c r="E49" s="20"/>
      <c r="F49" s="20"/>
      <c r="G49" s="20"/>
      <c r="H49" s="17"/>
    </row>
    <row r="50" spans="2:8" ht="12">
      <c r="B50" s="17"/>
      <c r="C50" s="17"/>
      <c r="D50" s="17"/>
      <c r="E50" s="21"/>
      <c r="F50" s="22"/>
      <c r="G50" s="22"/>
      <c r="H50" s="18"/>
    </row>
    <row r="51" spans="4:8" ht="12">
      <c r="D51" s="17"/>
      <c r="E51" s="22"/>
      <c r="F51" s="22"/>
      <c r="G51" s="17"/>
      <c r="H51" s="17"/>
    </row>
    <row r="52" spans="4:8" ht="12">
      <c r="D52" s="22"/>
      <c r="E52" s="22"/>
      <c r="F52" s="22"/>
      <c r="G52" s="22"/>
      <c r="H52" s="17"/>
    </row>
    <row r="53" spans="2:8" ht="12">
      <c r="B53" s="20"/>
      <c r="C53" s="20"/>
      <c r="D53" s="20"/>
      <c r="E53" s="20"/>
      <c r="F53" s="20"/>
      <c r="G53" s="20"/>
      <c r="H53" s="17"/>
    </row>
    <row r="54" spans="2:8" ht="12">
      <c r="B54" s="17"/>
      <c r="C54" s="17"/>
      <c r="D54" s="16"/>
      <c r="E54" s="16"/>
      <c r="F54" s="16"/>
      <c r="G54" s="16"/>
      <c r="H54" s="17"/>
    </row>
    <row r="55" spans="2:8" ht="12">
      <c r="B55" s="20"/>
      <c r="C55" s="20"/>
      <c r="D55" s="20"/>
      <c r="E55" s="20"/>
      <c r="F55" s="20"/>
      <c r="G55" s="20"/>
      <c r="H55" s="17"/>
    </row>
    <row r="56" spans="2:8" ht="12">
      <c r="B56" s="17"/>
      <c r="C56" s="17"/>
      <c r="F56" s="23"/>
      <c r="H56" s="17"/>
    </row>
    <row r="57" spans="2:8" ht="12">
      <c r="B57" s="20"/>
      <c r="C57" s="20"/>
      <c r="D57" s="20"/>
      <c r="E57" s="20"/>
      <c r="F57" s="20"/>
      <c r="G57" s="20"/>
      <c r="H57" s="17"/>
    </row>
    <row r="59" spans="2:3" ht="12">
      <c r="B59" s="17"/>
      <c r="C59" s="17"/>
    </row>
    <row r="60" spans="2:8" ht="12">
      <c r="B60" s="20"/>
      <c r="C60" s="20"/>
      <c r="D60" s="20"/>
      <c r="E60" s="20"/>
      <c r="F60" s="20"/>
      <c r="G60" s="20"/>
      <c r="H60" s="17"/>
    </row>
    <row r="61" spans="2:8" ht="12">
      <c r="B61" s="17"/>
      <c r="C61" s="17"/>
      <c r="D61" s="16"/>
      <c r="E61" s="16"/>
      <c r="F61" s="16"/>
      <c r="G61" s="16"/>
      <c r="H61" s="17"/>
    </row>
    <row r="62" spans="2:8" ht="12">
      <c r="B62" s="20"/>
      <c r="C62" s="20"/>
      <c r="D62" s="20"/>
      <c r="E62" s="20"/>
      <c r="F62" s="20"/>
      <c r="G62" s="20"/>
      <c r="H62" s="17"/>
    </row>
    <row r="63" spans="2:8" ht="12">
      <c r="B63" s="17"/>
      <c r="C63" s="17"/>
      <c r="F63" s="23"/>
      <c r="H63" s="17"/>
    </row>
    <row r="64" spans="2:8" ht="12">
      <c r="B64" s="20"/>
      <c r="C64" s="20"/>
      <c r="D64" s="20"/>
      <c r="E64" s="20"/>
      <c r="F64" s="20"/>
      <c r="G64" s="20"/>
      <c r="H64" s="17"/>
    </row>
    <row r="68" spans="2:6" ht="12">
      <c r="B68" s="19"/>
      <c r="C68" s="19"/>
      <c r="D68" s="16"/>
      <c r="E68" s="16"/>
      <c r="F68" s="16"/>
    </row>
    <row r="70" spans="2:3" ht="12">
      <c r="B70" s="17"/>
      <c r="C70" s="17"/>
    </row>
    <row r="71" spans="2:8" ht="12">
      <c r="B71" s="20"/>
      <c r="C71" s="20"/>
      <c r="D71" s="20"/>
      <c r="E71" s="20"/>
      <c r="F71" s="20"/>
      <c r="G71" s="20"/>
      <c r="H71" s="17"/>
    </row>
    <row r="72" spans="2:8" ht="12">
      <c r="B72" s="17"/>
      <c r="C72" s="17"/>
      <c r="D72" s="16"/>
      <c r="E72" s="16"/>
      <c r="F72" s="16"/>
      <c r="G72" s="16"/>
      <c r="H72" s="17"/>
    </row>
    <row r="73" spans="2:8" ht="12">
      <c r="B73" s="20"/>
      <c r="C73" s="20"/>
      <c r="D73" s="20"/>
      <c r="E73" s="20"/>
      <c r="F73" s="20"/>
      <c r="G73" s="20"/>
      <c r="H73" s="17"/>
    </row>
    <row r="74" spans="2:8" ht="12">
      <c r="B74" s="17"/>
      <c r="C74" s="17"/>
      <c r="F74" s="23"/>
      <c r="H74" s="17"/>
    </row>
    <row r="75" spans="2:8" ht="12">
      <c r="B75" s="20"/>
      <c r="C75" s="20"/>
      <c r="D75" s="20"/>
      <c r="E75" s="20"/>
      <c r="F75" s="20"/>
      <c r="G75" s="20"/>
      <c r="H75" s="17"/>
    </row>
    <row r="77" spans="2:3" ht="12">
      <c r="B77" s="17"/>
      <c r="C77" s="17"/>
    </row>
    <row r="78" spans="2:8" ht="12">
      <c r="B78" s="20"/>
      <c r="C78" s="20"/>
      <c r="D78" s="20"/>
      <c r="E78" s="20"/>
      <c r="F78" s="20"/>
      <c r="G78" s="20"/>
      <c r="H78" s="17"/>
    </row>
    <row r="79" spans="2:8" ht="12">
      <c r="B79" s="17"/>
      <c r="C79" s="17"/>
      <c r="D79" s="16"/>
      <c r="E79" s="16"/>
      <c r="F79" s="16"/>
      <c r="G79" s="16"/>
      <c r="H79" s="17"/>
    </row>
    <row r="80" spans="2:8" ht="12">
      <c r="B80" s="20"/>
      <c r="C80" s="20"/>
      <c r="D80" s="20"/>
      <c r="E80" s="20"/>
      <c r="F80" s="20"/>
      <c r="G80" s="20"/>
      <c r="H80" s="17"/>
    </row>
    <row r="81" spans="2:8" ht="12">
      <c r="B81" s="17"/>
      <c r="C81" s="17"/>
      <c r="F81" s="23"/>
      <c r="H81" s="17"/>
    </row>
    <row r="82" spans="2:8" ht="12">
      <c r="B82" s="20"/>
      <c r="C82" s="20"/>
      <c r="D82" s="20"/>
      <c r="E82" s="20"/>
      <c r="F82" s="20"/>
      <c r="G82" s="20"/>
      <c r="H82" s="17"/>
    </row>
    <row r="95" spans="2:8" ht="12">
      <c r="B95" s="19" t="s">
        <v>24</v>
      </c>
      <c r="C95" s="19"/>
      <c r="D95" s="19" t="s">
        <v>26</v>
      </c>
      <c r="F95" s="19" t="s">
        <v>27</v>
      </c>
      <c r="G95" s="16"/>
      <c r="H95" s="16"/>
    </row>
    <row r="96" spans="2:8" ht="12">
      <c r="B96" s="19" t="s">
        <v>25</v>
      </c>
      <c r="C96" s="19"/>
      <c r="D96" s="19" t="s">
        <v>29</v>
      </c>
      <c r="E96" s="16"/>
      <c r="F96" s="19" t="s">
        <v>30</v>
      </c>
      <c r="G96" s="16"/>
      <c r="H96" s="16"/>
    </row>
    <row r="97" spans="2:8" ht="12">
      <c r="B97" s="19" t="s">
        <v>28</v>
      </c>
      <c r="C97" s="19"/>
      <c r="D97" s="19" t="s">
        <v>31</v>
      </c>
      <c r="E97" s="16"/>
      <c r="F97" s="19" t="s">
        <v>38</v>
      </c>
      <c r="G97" s="16"/>
      <c r="H97" s="16"/>
    </row>
    <row r="98" spans="2:8" ht="12">
      <c r="B98" s="16"/>
      <c r="C98" s="16"/>
      <c r="D98" s="16"/>
      <c r="E98" s="16"/>
      <c r="F98" s="19" t="s">
        <v>34</v>
      </c>
      <c r="G98" s="16"/>
      <c r="H98" s="16"/>
    </row>
    <row r="99" spans="2:8" ht="12">
      <c r="B99" s="16"/>
      <c r="C99" s="16"/>
      <c r="D99" s="16"/>
      <c r="E99" s="16"/>
      <c r="F99" s="19" t="s">
        <v>28</v>
      </c>
      <c r="G99" s="16"/>
      <c r="H99" s="16"/>
    </row>
    <row r="100" spans="2:8" ht="12">
      <c r="B100" s="16"/>
      <c r="C100" s="16"/>
      <c r="D100" s="16"/>
      <c r="E100" s="16"/>
      <c r="F100" s="16"/>
      <c r="G100" s="16"/>
      <c r="H100" s="16"/>
    </row>
    <row r="101" spans="2:8" ht="12">
      <c r="B101" s="16"/>
      <c r="C101" s="16"/>
      <c r="D101" s="16"/>
      <c r="E101" s="16"/>
      <c r="F101" s="16"/>
      <c r="G101" s="16"/>
      <c r="H101" s="16"/>
    </row>
    <row r="102" spans="2:8" ht="12">
      <c r="B102" s="16"/>
      <c r="C102" s="16"/>
      <c r="D102" s="16"/>
      <c r="E102" s="16"/>
      <c r="F102" s="16"/>
      <c r="G102" s="16"/>
      <c r="H102" s="16"/>
    </row>
    <row r="103" spans="2:8" ht="12">
      <c r="B103" s="16"/>
      <c r="C103" s="16"/>
      <c r="D103" s="16"/>
      <c r="E103" s="16"/>
      <c r="F103" s="16"/>
      <c r="G103" s="16"/>
      <c r="H103" s="16"/>
    </row>
    <row r="104" spans="2:8" ht="12">
      <c r="B104" s="16"/>
      <c r="C104" s="16"/>
      <c r="D104" s="16"/>
      <c r="E104" s="16"/>
      <c r="F104" s="16"/>
      <c r="G104" s="16"/>
      <c r="H104" s="16"/>
    </row>
    <row r="105" spans="2:8" ht="12">
      <c r="B105" s="16"/>
      <c r="C105" s="16"/>
      <c r="D105" s="16"/>
      <c r="E105" s="16"/>
      <c r="F105" s="16"/>
      <c r="G105" s="16"/>
      <c r="H105" s="16"/>
    </row>
  </sheetData>
  <printOptions/>
  <pageMargins left="0.984251968503937" right="0.1968503937007874" top="0.18" bottom="0.2362204724409449" header="0.18" footer="0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ntry="1">
    <tabColor indexed="51"/>
  </sheetPr>
  <dimension ref="B1:K105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8.00390625" style="24" customWidth="1"/>
    <col min="2" max="2" width="16.7109375" style="24" customWidth="1"/>
    <col min="3" max="3" width="2.7109375" style="24" customWidth="1"/>
    <col min="4" max="4" width="10.00390625" style="24" customWidth="1"/>
    <col min="5" max="5" width="11.7109375" style="24" customWidth="1"/>
    <col min="6" max="6" width="11.57421875" style="24" customWidth="1"/>
    <col min="7" max="9" width="11.7109375" style="24" customWidth="1"/>
    <col min="10" max="10" width="13.8515625" style="24" customWidth="1"/>
    <col min="11" max="11" width="15.28125" style="24" customWidth="1"/>
    <col min="12" max="12" width="2.28125" style="24" customWidth="1"/>
    <col min="13" max="16384" width="11.00390625" style="24" customWidth="1"/>
  </cols>
  <sheetData>
    <row r="1" spans="2:11" ht="12.75">
      <c r="B1" s="36"/>
      <c r="C1" s="36"/>
      <c r="D1" s="37"/>
      <c r="E1" s="37"/>
      <c r="F1" s="37"/>
      <c r="G1" s="37"/>
      <c r="H1" s="37"/>
      <c r="I1" s="37"/>
      <c r="J1" s="37"/>
      <c r="K1" s="37"/>
    </row>
    <row r="2" spans="2:11" ht="12.75">
      <c r="B2" s="36"/>
      <c r="C2" s="36"/>
      <c r="D2" s="37"/>
      <c r="E2" s="37"/>
      <c r="F2" s="37"/>
      <c r="G2" s="37"/>
      <c r="H2" s="37"/>
      <c r="I2" s="37"/>
      <c r="J2" s="37"/>
      <c r="K2" s="37"/>
    </row>
    <row r="3" spans="2:11" ht="12.75">
      <c r="B3" s="36"/>
      <c r="C3" s="36"/>
      <c r="D3" s="37"/>
      <c r="E3" s="37"/>
      <c r="F3" s="37"/>
      <c r="G3" s="37"/>
      <c r="H3" s="37"/>
      <c r="I3" s="37"/>
      <c r="J3" s="37"/>
      <c r="K3" s="37"/>
    </row>
    <row r="4" spans="2:11" ht="12.75"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2:11" ht="12.75">
      <c r="B5" s="38" t="s">
        <v>65</v>
      </c>
      <c r="C5" s="38"/>
      <c r="D5" s="37"/>
      <c r="E5" s="37"/>
      <c r="F5" s="37"/>
      <c r="G5" s="37"/>
      <c r="H5" s="37"/>
      <c r="I5" s="37"/>
      <c r="J5" s="37"/>
      <c r="K5" s="37"/>
    </row>
    <row r="6" spans="2:11" ht="12.75">
      <c r="B6" s="39" t="s">
        <v>68</v>
      </c>
      <c r="C6" s="39"/>
      <c r="D6" s="37"/>
      <c r="E6" s="37"/>
      <c r="F6" s="37"/>
      <c r="G6" s="37"/>
      <c r="H6" s="37"/>
      <c r="I6" s="37"/>
      <c r="J6" s="37"/>
      <c r="K6" s="37"/>
    </row>
    <row r="7" spans="2:11" ht="12.75">
      <c r="B7" s="40"/>
      <c r="C7" s="41"/>
      <c r="D7" s="41"/>
      <c r="E7" s="41"/>
      <c r="F7" s="41"/>
      <c r="G7" s="41"/>
      <c r="H7" s="143"/>
      <c r="I7" s="41"/>
      <c r="J7" s="42"/>
      <c r="K7" s="43"/>
    </row>
    <row r="8" spans="2:11" ht="12.75">
      <c r="B8" s="44"/>
      <c r="C8" s="45"/>
      <c r="D8" s="45"/>
      <c r="E8" s="46" t="s">
        <v>48</v>
      </c>
      <c r="F8" s="9"/>
      <c r="G8" s="47" t="s">
        <v>49</v>
      </c>
      <c r="H8" s="144"/>
      <c r="I8" s="48" t="s">
        <v>50</v>
      </c>
      <c r="J8" s="49"/>
      <c r="K8" s="43"/>
    </row>
    <row r="9" spans="2:11" ht="12.75">
      <c r="B9" s="44"/>
      <c r="C9" s="45"/>
      <c r="D9" s="50" t="s">
        <v>0</v>
      </c>
      <c r="E9" s="51"/>
      <c r="F9" s="51"/>
      <c r="G9" s="51"/>
      <c r="H9" s="51"/>
      <c r="I9" s="51"/>
      <c r="J9" s="52"/>
      <c r="K9" s="43"/>
    </row>
    <row r="10" spans="2:11" ht="12.75">
      <c r="B10" s="53" t="s">
        <v>1</v>
      </c>
      <c r="C10" s="171"/>
      <c r="D10" s="51" t="s">
        <v>2</v>
      </c>
      <c r="E10" s="50" t="s">
        <v>46</v>
      </c>
      <c r="F10" s="50" t="s">
        <v>46</v>
      </c>
      <c r="G10" s="50" t="s">
        <v>3</v>
      </c>
      <c r="H10" s="50" t="s">
        <v>40</v>
      </c>
      <c r="I10" s="50" t="s">
        <v>40</v>
      </c>
      <c r="J10" s="54" t="s">
        <v>43</v>
      </c>
      <c r="K10" s="55"/>
    </row>
    <row r="11" spans="2:11" ht="12.75">
      <c r="B11" s="44"/>
      <c r="C11" s="45"/>
      <c r="D11" s="50" t="s">
        <v>5</v>
      </c>
      <c r="E11" s="50" t="s">
        <v>39</v>
      </c>
      <c r="F11" s="50" t="s">
        <v>7</v>
      </c>
      <c r="G11" s="50" t="s">
        <v>41</v>
      </c>
      <c r="H11" s="50" t="s">
        <v>7</v>
      </c>
      <c r="I11" s="50" t="s">
        <v>41</v>
      </c>
      <c r="J11" s="54" t="s">
        <v>44</v>
      </c>
      <c r="K11" s="43"/>
    </row>
    <row r="12" spans="2:11" ht="12.75">
      <c r="B12" s="44"/>
      <c r="C12" s="45"/>
      <c r="D12" s="50" t="s">
        <v>9</v>
      </c>
      <c r="E12" s="51" t="s">
        <v>10</v>
      </c>
      <c r="F12" s="50" t="s">
        <v>47</v>
      </c>
      <c r="G12" s="50" t="s">
        <v>11</v>
      </c>
      <c r="H12" s="50" t="s">
        <v>45</v>
      </c>
      <c r="I12" s="50" t="s">
        <v>42</v>
      </c>
      <c r="J12" s="54" t="s">
        <v>13</v>
      </c>
      <c r="K12" s="43"/>
    </row>
    <row r="13" spans="2:11" ht="12.75">
      <c r="B13" s="56"/>
      <c r="C13" s="172"/>
      <c r="D13" s="57"/>
      <c r="E13" s="57"/>
      <c r="F13" s="57"/>
      <c r="G13" s="57"/>
      <c r="H13" s="57"/>
      <c r="I13" s="57"/>
      <c r="J13" s="58"/>
      <c r="K13" s="43"/>
    </row>
    <row r="14" spans="2:11" ht="12.75">
      <c r="B14" s="60" t="s">
        <v>61</v>
      </c>
      <c r="C14" s="181"/>
      <c r="D14" s="61">
        <v>0</v>
      </c>
      <c r="E14" s="61">
        <v>25</v>
      </c>
      <c r="F14" s="61">
        <v>50</v>
      </c>
      <c r="G14" s="61">
        <v>9</v>
      </c>
      <c r="H14" s="61">
        <v>21</v>
      </c>
      <c r="I14" s="62">
        <f aca="true" t="shared" si="0" ref="I14:I34">E14+G14</f>
        <v>34</v>
      </c>
      <c r="J14" s="63">
        <v>41121</v>
      </c>
      <c r="K14" s="64"/>
    </row>
    <row r="15" spans="2:11" ht="12.75">
      <c r="B15" s="60" t="s">
        <v>54</v>
      </c>
      <c r="C15" s="181"/>
      <c r="D15" s="61">
        <v>63</v>
      </c>
      <c r="E15" s="61">
        <v>683</v>
      </c>
      <c r="F15" s="61">
        <v>791</v>
      </c>
      <c r="G15" s="61">
        <v>65</v>
      </c>
      <c r="H15" s="61">
        <v>77</v>
      </c>
      <c r="I15" s="62">
        <f t="shared" si="0"/>
        <v>748</v>
      </c>
      <c r="J15" s="63">
        <v>1051526</v>
      </c>
      <c r="K15" s="59"/>
    </row>
    <row r="16" spans="2:11" ht="12.75">
      <c r="B16" s="65" t="s">
        <v>14</v>
      </c>
      <c r="C16" s="181"/>
      <c r="D16" s="61">
        <v>53</v>
      </c>
      <c r="E16" s="61">
        <v>810</v>
      </c>
      <c r="F16" s="61">
        <v>1327</v>
      </c>
      <c r="G16" s="61">
        <v>228</v>
      </c>
      <c r="H16" s="61">
        <v>221</v>
      </c>
      <c r="I16" s="62">
        <f t="shared" si="0"/>
        <v>1038</v>
      </c>
      <c r="J16" s="63">
        <v>1659609</v>
      </c>
      <c r="K16" s="59"/>
    </row>
    <row r="17" spans="2:11" ht="12.75">
      <c r="B17" s="65" t="s">
        <v>55</v>
      </c>
      <c r="C17" s="181"/>
      <c r="D17" s="61">
        <v>0</v>
      </c>
      <c r="E17" s="61">
        <v>82</v>
      </c>
      <c r="F17" s="61">
        <v>106</v>
      </c>
      <c r="G17" s="61">
        <v>22</v>
      </c>
      <c r="H17" s="61">
        <v>34</v>
      </c>
      <c r="I17" s="62">
        <f t="shared" si="0"/>
        <v>104</v>
      </c>
      <c r="J17" s="63">
        <v>143080</v>
      </c>
      <c r="K17" s="59"/>
    </row>
    <row r="18" spans="2:11" ht="12.75">
      <c r="B18" s="65" t="s">
        <v>59</v>
      </c>
      <c r="C18" s="181"/>
      <c r="D18" s="61">
        <v>0</v>
      </c>
      <c r="E18" s="61">
        <v>295</v>
      </c>
      <c r="F18" s="61">
        <v>432</v>
      </c>
      <c r="G18" s="61">
        <v>50</v>
      </c>
      <c r="H18" s="61">
        <v>78</v>
      </c>
      <c r="I18" s="62">
        <f t="shared" si="0"/>
        <v>345</v>
      </c>
      <c r="J18" s="63">
        <v>754870</v>
      </c>
      <c r="K18" s="59"/>
    </row>
    <row r="19" spans="2:11" ht="12.75">
      <c r="B19" s="65" t="s">
        <v>53</v>
      </c>
      <c r="C19" s="181"/>
      <c r="D19" s="61">
        <v>168</v>
      </c>
      <c r="E19" s="61">
        <v>1808</v>
      </c>
      <c r="F19" s="61">
        <v>2432</v>
      </c>
      <c r="G19" s="61">
        <v>412</v>
      </c>
      <c r="H19" s="61">
        <v>618</v>
      </c>
      <c r="I19" s="62">
        <f t="shared" si="0"/>
        <v>2220</v>
      </c>
      <c r="J19" s="63">
        <v>5278285</v>
      </c>
      <c r="K19" s="59"/>
    </row>
    <row r="20" spans="2:11" ht="12.75">
      <c r="B20" s="65" t="s">
        <v>57</v>
      </c>
      <c r="C20" s="181"/>
      <c r="D20" s="61">
        <v>169</v>
      </c>
      <c r="E20" s="61">
        <v>1737</v>
      </c>
      <c r="F20" s="61">
        <v>1180</v>
      </c>
      <c r="G20" s="61">
        <v>272</v>
      </c>
      <c r="H20" s="61">
        <v>565</v>
      </c>
      <c r="I20" s="62">
        <f t="shared" si="0"/>
        <v>2009</v>
      </c>
      <c r="J20" s="63">
        <v>3141102</v>
      </c>
      <c r="K20" s="59"/>
    </row>
    <row r="21" spans="2:11" ht="12.75">
      <c r="B21" s="65" t="s">
        <v>15</v>
      </c>
      <c r="C21" s="181"/>
      <c r="D21" s="61">
        <v>7</v>
      </c>
      <c r="E21" s="61">
        <v>214</v>
      </c>
      <c r="F21" s="61">
        <v>292</v>
      </c>
      <c r="G21" s="61">
        <v>7</v>
      </c>
      <c r="H21" s="61">
        <v>68</v>
      </c>
      <c r="I21" s="62">
        <f t="shared" si="0"/>
        <v>221</v>
      </c>
      <c r="J21" s="63">
        <v>420435</v>
      </c>
      <c r="K21" s="59"/>
    </row>
    <row r="22" spans="2:11" ht="12.75">
      <c r="B22" s="65" t="s">
        <v>51</v>
      </c>
      <c r="C22" s="181"/>
      <c r="D22" s="61">
        <v>0</v>
      </c>
      <c r="E22" s="61">
        <v>134</v>
      </c>
      <c r="F22" s="61">
        <v>126</v>
      </c>
      <c r="G22" s="61">
        <v>68</v>
      </c>
      <c r="H22" s="61">
        <v>77</v>
      </c>
      <c r="I22" s="62">
        <f t="shared" si="0"/>
        <v>202</v>
      </c>
      <c r="J22" s="63">
        <v>182232</v>
      </c>
      <c r="K22" s="59"/>
    </row>
    <row r="23" spans="2:11" ht="12.75">
      <c r="B23" s="60" t="s">
        <v>16</v>
      </c>
      <c r="C23" s="181"/>
      <c r="D23" s="61">
        <v>138</v>
      </c>
      <c r="E23" s="61">
        <v>1764</v>
      </c>
      <c r="F23" s="61">
        <v>3414</v>
      </c>
      <c r="G23" s="61">
        <v>30</v>
      </c>
      <c r="H23" s="61">
        <v>391</v>
      </c>
      <c r="I23" s="62">
        <f t="shared" si="0"/>
        <v>1794</v>
      </c>
      <c r="J23" s="63">
        <v>3722477</v>
      </c>
      <c r="K23" s="59"/>
    </row>
    <row r="24" spans="2:11" ht="12.75">
      <c r="B24" s="65" t="s">
        <v>17</v>
      </c>
      <c r="C24" s="181"/>
      <c r="D24" s="61">
        <v>0</v>
      </c>
      <c r="E24" s="61">
        <v>76</v>
      </c>
      <c r="F24" s="61">
        <v>66</v>
      </c>
      <c r="G24" s="61">
        <v>71</v>
      </c>
      <c r="H24" s="61">
        <v>77</v>
      </c>
      <c r="I24" s="62">
        <f t="shared" si="0"/>
        <v>147</v>
      </c>
      <c r="J24" s="63">
        <v>124855</v>
      </c>
      <c r="K24" s="59"/>
    </row>
    <row r="25" spans="2:11" ht="12.75">
      <c r="B25" s="60" t="s">
        <v>18</v>
      </c>
      <c r="C25" s="181"/>
      <c r="D25" s="147">
        <v>218</v>
      </c>
      <c r="E25" s="147">
        <v>495</v>
      </c>
      <c r="F25" s="147">
        <v>906</v>
      </c>
      <c r="G25" s="147">
        <v>37</v>
      </c>
      <c r="H25" s="148">
        <v>65</v>
      </c>
      <c r="I25" s="62">
        <f t="shared" si="0"/>
        <v>532</v>
      </c>
      <c r="J25" s="63">
        <v>1372344</v>
      </c>
      <c r="K25" s="59"/>
    </row>
    <row r="26" spans="2:11" ht="12.75">
      <c r="B26" s="65" t="s">
        <v>19</v>
      </c>
      <c r="C26" s="181"/>
      <c r="D26" s="61">
        <v>0</v>
      </c>
      <c r="E26" s="61">
        <v>63</v>
      </c>
      <c r="F26" s="61">
        <v>57</v>
      </c>
      <c r="G26" s="61">
        <v>12</v>
      </c>
      <c r="H26" s="61">
        <v>16</v>
      </c>
      <c r="I26" s="62">
        <f t="shared" si="0"/>
        <v>75</v>
      </c>
      <c r="J26" s="63">
        <v>43151</v>
      </c>
      <c r="K26" s="59"/>
    </row>
    <row r="27" spans="2:11" ht="12.75">
      <c r="B27" s="60" t="s">
        <v>58</v>
      </c>
      <c r="C27" s="181"/>
      <c r="D27" s="61">
        <v>65</v>
      </c>
      <c r="E27" s="61">
        <v>994</v>
      </c>
      <c r="F27" s="61">
        <v>1238</v>
      </c>
      <c r="G27" s="61">
        <v>225</v>
      </c>
      <c r="H27" s="61">
        <v>319</v>
      </c>
      <c r="I27" s="62">
        <f aca="true" t="shared" si="1" ref="I27:I32">E27+G27</f>
        <v>1219</v>
      </c>
      <c r="J27" s="63">
        <v>1813231</v>
      </c>
      <c r="K27" s="59"/>
    </row>
    <row r="28" spans="2:11" ht="12.75">
      <c r="B28" s="60" t="s">
        <v>56</v>
      </c>
      <c r="C28" s="181"/>
      <c r="D28" s="61">
        <v>32</v>
      </c>
      <c r="E28" s="61">
        <v>278</v>
      </c>
      <c r="F28" s="61">
        <v>257</v>
      </c>
      <c r="G28" s="61">
        <v>44</v>
      </c>
      <c r="H28" s="61">
        <v>45</v>
      </c>
      <c r="I28" s="62">
        <f t="shared" si="1"/>
        <v>322</v>
      </c>
      <c r="J28" s="63">
        <v>376744</v>
      </c>
      <c r="K28" s="59"/>
    </row>
    <row r="29" spans="2:11" ht="12.75">
      <c r="B29" s="60" t="s">
        <v>62</v>
      </c>
      <c r="C29" s="181"/>
      <c r="D29" s="61">
        <v>196</v>
      </c>
      <c r="E29" s="61">
        <v>919</v>
      </c>
      <c r="F29" s="61">
        <v>1336</v>
      </c>
      <c r="G29" s="61">
        <v>62</v>
      </c>
      <c r="H29" s="61">
        <v>97</v>
      </c>
      <c r="I29" s="62">
        <f t="shared" si="1"/>
        <v>981</v>
      </c>
      <c r="J29" s="63">
        <v>1890626</v>
      </c>
      <c r="K29" s="59"/>
    </row>
    <row r="30" spans="2:11" ht="12.75">
      <c r="B30" s="65" t="s">
        <v>52</v>
      </c>
      <c r="C30" s="181"/>
      <c r="D30" s="61">
        <v>120</v>
      </c>
      <c r="E30" s="61">
        <v>1481</v>
      </c>
      <c r="F30" s="61">
        <v>2250</v>
      </c>
      <c r="G30" s="61">
        <v>182</v>
      </c>
      <c r="H30" s="61">
        <v>256</v>
      </c>
      <c r="I30" s="62">
        <f t="shared" si="1"/>
        <v>1663</v>
      </c>
      <c r="J30" s="63">
        <v>3465169</v>
      </c>
      <c r="K30" s="59"/>
    </row>
    <row r="31" spans="2:11" ht="12.75">
      <c r="B31" s="65" t="s">
        <v>20</v>
      </c>
      <c r="C31" s="181"/>
      <c r="D31" s="61">
        <v>87</v>
      </c>
      <c r="E31" s="61">
        <v>802</v>
      </c>
      <c r="F31" s="61">
        <v>810</v>
      </c>
      <c r="G31" s="61">
        <v>193</v>
      </c>
      <c r="H31" s="61">
        <v>177</v>
      </c>
      <c r="I31" s="62">
        <f t="shared" si="1"/>
        <v>995</v>
      </c>
      <c r="J31" s="63">
        <v>1065355</v>
      </c>
      <c r="K31" s="59"/>
    </row>
    <row r="32" spans="2:11" ht="12.75">
      <c r="B32" s="60" t="s">
        <v>60</v>
      </c>
      <c r="C32" s="181"/>
      <c r="D32" s="61">
        <v>0</v>
      </c>
      <c r="E32" s="61">
        <v>70</v>
      </c>
      <c r="F32" s="61">
        <v>72</v>
      </c>
      <c r="G32" s="61">
        <v>36</v>
      </c>
      <c r="H32" s="61">
        <v>46</v>
      </c>
      <c r="I32" s="62">
        <f t="shared" si="1"/>
        <v>106</v>
      </c>
      <c r="J32" s="63">
        <v>182772</v>
      </c>
      <c r="K32" s="59"/>
    </row>
    <row r="33" spans="2:11" ht="12.75">
      <c r="B33" s="100" t="s">
        <v>21</v>
      </c>
      <c r="C33" s="181"/>
      <c r="D33" s="61">
        <v>93</v>
      </c>
      <c r="E33" s="61">
        <v>957</v>
      </c>
      <c r="F33" s="61">
        <v>1260</v>
      </c>
      <c r="G33" s="61">
        <v>122</v>
      </c>
      <c r="H33" s="61">
        <v>183</v>
      </c>
      <c r="I33" s="62">
        <f t="shared" si="0"/>
        <v>1079</v>
      </c>
      <c r="J33" s="63">
        <v>2891662</v>
      </c>
      <c r="K33" s="59"/>
    </row>
    <row r="34" spans="2:11" ht="12.75">
      <c r="B34" s="65" t="s">
        <v>22</v>
      </c>
      <c r="C34" s="181"/>
      <c r="D34" s="61">
        <v>0</v>
      </c>
      <c r="E34" s="61">
        <v>205</v>
      </c>
      <c r="F34" s="61">
        <v>258</v>
      </c>
      <c r="G34" s="61">
        <v>23</v>
      </c>
      <c r="H34" s="61">
        <v>36</v>
      </c>
      <c r="I34" s="62">
        <f t="shared" si="0"/>
        <v>228</v>
      </c>
      <c r="J34" s="63">
        <v>352461</v>
      </c>
      <c r="K34" s="59"/>
    </row>
    <row r="35" spans="2:11" ht="12.75">
      <c r="B35" s="40"/>
      <c r="C35" s="41"/>
      <c r="D35" s="66"/>
      <c r="E35" s="66"/>
      <c r="F35" s="66"/>
      <c r="G35" s="66"/>
      <c r="H35" s="66"/>
      <c r="I35" s="66"/>
      <c r="J35" s="67"/>
      <c r="K35" s="59"/>
    </row>
    <row r="36" spans="2:11" ht="12.75">
      <c r="B36" s="68" t="s">
        <v>23</v>
      </c>
      <c r="C36" s="173"/>
      <c r="D36" s="69">
        <f aca="true" t="shared" si="2" ref="D36:J36">SUM(D14:D34)</f>
        <v>1409</v>
      </c>
      <c r="E36" s="69">
        <f>SUM(E14:E34)</f>
        <v>13892</v>
      </c>
      <c r="F36" s="69">
        <f t="shared" si="2"/>
        <v>18660</v>
      </c>
      <c r="G36" s="69">
        <f t="shared" si="2"/>
        <v>2170</v>
      </c>
      <c r="H36" s="69">
        <f t="shared" si="2"/>
        <v>3467</v>
      </c>
      <c r="I36" s="69">
        <f t="shared" si="2"/>
        <v>16062</v>
      </c>
      <c r="J36" s="70">
        <f t="shared" si="2"/>
        <v>29973107</v>
      </c>
      <c r="K36" s="69"/>
    </row>
    <row r="37" spans="2:11" ht="12.75">
      <c r="B37" s="71"/>
      <c r="C37" s="72"/>
      <c r="D37" s="72"/>
      <c r="E37" s="72"/>
      <c r="F37" s="72"/>
      <c r="G37" s="72"/>
      <c r="H37" s="72"/>
      <c r="I37" s="72"/>
      <c r="J37" s="170"/>
      <c r="K37" s="43"/>
    </row>
    <row r="38" spans="2:11" ht="12.75">
      <c r="B38" s="73" t="s">
        <v>64</v>
      </c>
      <c r="C38" s="73"/>
      <c r="D38" s="74"/>
      <c r="E38" s="74"/>
      <c r="F38" s="74"/>
      <c r="G38" s="74"/>
      <c r="H38" s="74"/>
      <c r="I38" s="74"/>
      <c r="J38" s="74"/>
      <c r="K38" s="43"/>
    </row>
    <row r="39" spans="3:11" ht="12.75">
      <c r="C39" s="73"/>
      <c r="D39" s="73"/>
      <c r="E39" s="73"/>
      <c r="F39" s="73"/>
      <c r="G39" s="73"/>
      <c r="H39" s="73"/>
      <c r="I39" s="73"/>
      <c r="J39" s="73"/>
      <c r="K39" s="37"/>
    </row>
    <row r="40" spans="3:11" ht="12.75">
      <c r="C40" s="73"/>
      <c r="D40" s="73"/>
      <c r="E40" s="73"/>
      <c r="F40" s="73"/>
      <c r="G40" s="73"/>
      <c r="H40" s="73"/>
      <c r="I40" s="73"/>
      <c r="J40" s="73"/>
      <c r="K40" s="37"/>
    </row>
    <row r="41" spans="2:3" ht="12">
      <c r="B41" s="27"/>
      <c r="C41" s="27"/>
    </row>
    <row r="43" spans="2:3" ht="12">
      <c r="B43" s="25"/>
      <c r="C43" s="25"/>
    </row>
    <row r="44" spans="2:3" ht="12">
      <c r="B44" s="25"/>
      <c r="C44" s="25"/>
    </row>
    <row r="46" spans="2:11" ht="12">
      <c r="B46" s="28"/>
      <c r="C46" s="28"/>
      <c r="D46" s="28"/>
      <c r="E46" s="28"/>
      <c r="F46" s="28"/>
      <c r="G46" s="28"/>
      <c r="H46" s="28"/>
      <c r="I46" s="28"/>
      <c r="J46" s="28"/>
      <c r="K46" s="25"/>
    </row>
    <row r="47" spans="5:11" ht="12">
      <c r="E47" s="25"/>
      <c r="G47" s="25"/>
      <c r="I47" s="25"/>
      <c r="K47" s="25"/>
    </row>
    <row r="48" spans="4:11" ht="12">
      <c r="D48" s="25"/>
      <c r="E48" s="28"/>
      <c r="F48" s="28"/>
      <c r="G48" s="28"/>
      <c r="H48" s="28"/>
      <c r="I48" s="28"/>
      <c r="J48" s="28"/>
      <c r="K48" s="25"/>
    </row>
    <row r="49" spans="2:11" ht="12">
      <c r="B49" s="25"/>
      <c r="C49" s="25"/>
      <c r="D49" s="25"/>
      <c r="E49" s="29"/>
      <c r="F49" s="29"/>
      <c r="G49" s="29"/>
      <c r="H49" s="29"/>
      <c r="I49" s="29"/>
      <c r="J49" s="29"/>
      <c r="K49" s="26"/>
    </row>
    <row r="50" spans="4:11" ht="12">
      <c r="D50" s="25"/>
      <c r="E50" s="29"/>
      <c r="F50" s="29"/>
      <c r="G50" s="29"/>
      <c r="H50" s="29"/>
      <c r="I50" s="29"/>
      <c r="J50" s="25"/>
      <c r="K50" s="25"/>
    </row>
    <row r="51" spans="4:11" ht="12">
      <c r="D51" s="29"/>
      <c r="E51" s="29"/>
      <c r="F51" s="29"/>
      <c r="G51" s="29"/>
      <c r="H51" s="29"/>
      <c r="I51" s="29"/>
      <c r="J51" s="29"/>
      <c r="K51" s="25"/>
    </row>
    <row r="52" spans="2:11" ht="12">
      <c r="B52" s="28"/>
      <c r="C52" s="28"/>
      <c r="D52" s="28"/>
      <c r="E52" s="28"/>
      <c r="F52" s="28"/>
      <c r="G52" s="28"/>
      <c r="H52" s="28"/>
      <c r="I52" s="28"/>
      <c r="J52" s="28"/>
      <c r="K52" s="25"/>
    </row>
    <row r="53" spans="2:11" ht="12">
      <c r="B53" s="25"/>
      <c r="C53" s="25"/>
      <c r="D53" s="30"/>
      <c r="E53" s="30"/>
      <c r="F53" s="30"/>
      <c r="G53" s="30"/>
      <c r="H53" s="30"/>
      <c r="I53" s="31"/>
      <c r="J53" s="30"/>
      <c r="K53" s="25"/>
    </row>
    <row r="54" spans="2:11" ht="12">
      <c r="B54" s="28"/>
      <c r="C54" s="28"/>
      <c r="D54" s="28"/>
      <c r="E54" s="28"/>
      <c r="F54" s="28"/>
      <c r="G54" s="28"/>
      <c r="H54" s="28"/>
      <c r="I54" s="28"/>
      <c r="J54" s="28"/>
      <c r="K54" s="25"/>
    </row>
    <row r="55" spans="2:11" ht="12">
      <c r="B55" s="25"/>
      <c r="C55" s="25"/>
      <c r="E55" s="31"/>
      <c r="I55" s="31"/>
      <c r="K55" s="25"/>
    </row>
    <row r="56" spans="2:11" ht="12">
      <c r="B56" s="28"/>
      <c r="C56" s="28"/>
      <c r="D56" s="28"/>
      <c r="E56" s="28"/>
      <c r="F56" s="28"/>
      <c r="G56" s="28"/>
      <c r="H56" s="28"/>
      <c r="I56" s="28"/>
      <c r="J56" s="28"/>
      <c r="K56" s="25"/>
    </row>
    <row r="58" spans="2:3" ht="12">
      <c r="B58" s="25"/>
      <c r="C58" s="25"/>
    </row>
    <row r="59" spans="2:11" ht="12">
      <c r="B59" s="28"/>
      <c r="C59" s="28"/>
      <c r="D59" s="28"/>
      <c r="E59" s="28"/>
      <c r="F59" s="28"/>
      <c r="G59" s="28"/>
      <c r="H59" s="28"/>
      <c r="I59" s="28"/>
      <c r="J59" s="28"/>
      <c r="K59" s="25"/>
    </row>
    <row r="60" spans="2:11" ht="12">
      <c r="B60" s="25"/>
      <c r="C60" s="25"/>
      <c r="D60" s="30"/>
      <c r="E60" s="30"/>
      <c r="F60" s="30"/>
      <c r="G60" s="30"/>
      <c r="H60" s="30"/>
      <c r="I60" s="31"/>
      <c r="J60" s="30"/>
      <c r="K60" s="25"/>
    </row>
    <row r="61" spans="2:11" ht="12">
      <c r="B61" s="28"/>
      <c r="C61" s="28"/>
      <c r="D61" s="28"/>
      <c r="E61" s="28"/>
      <c r="F61" s="28"/>
      <c r="G61" s="28"/>
      <c r="H61" s="28"/>
      <c r="I61" s="28"/>
      <c r="J61" s="28"/>
      <c r="K61" s="25"/>
    </row>
    <row r="62" spans="2:11" ht="12">
      <c r="B62" s="25"/>
      <c r="C62" s="25"/>
      <c r="E62" s="31"/>
      <c r="I62" s="31"/>
      <c r="K62" s="25"/>
    </row>
    <row r="63" spans="2:11" ht="12">
      <c r="B63" s="28"/>
      <c r="C63" s="28"/>
      <c r="D63" s="28"/>
      <c r="E63" s="28"/>
      <c r="F63" s="28"/>
      <c r="G63" s="28"/>
      <c r="H63" s="28"/>
      <c r="I63" s="28"/>
      <c r="J63" s="28"/>
      <c r="K63" s="25"/>
    </row>
    <row r="66" spans="2:3" ht="12">
      <c r="B66" s="27"/>
      <c r="C66" s="27"/>
    </row>
    <row r="68" spans="2:3" ht="12">
      <c r="B68" s="25"/>
      <c r="C68" s="25"/>
    </row>
    <row r="69" spans="2:11" ht="12">
      <c r="B69" s="28"/>
      <c r="C69" s="28"/>
      <c r="D69" s="28"/>
      <c r="E69" s="28"/>
      <c r="F69" s="28"/>
      <c r="G69" s="28"/>
      <c r="H69" s="28"/>
      <c r="I69" s="28"/>
      <c r="J69" s="28"/>
      <c r="K69" s="25"/>
    </row>
    <row r="70" spans="2:11" ht="12">
      <c r="B70" s="25"/>
      <c r="C70" s="25"/>
      <c r="D70" s="30"/>
      <c r="E70" s="30"/>
      <c r="F70" s="30"/>
      <c r="G70" s="30"/>
      <c r="H70" s="30"/>
      <c r="I70" s="31"/>
      <c r="J70" s="30"/>
      <c r="K70" s="25"/>
    </row>
    <row r="71" spans="2:11" ht="12">
      <c r="B71" s="28"/>
      <c r="C71" s="28"/>
      <c r="D71" s="28"/>
      <c r="E71" s="28"/>
      <c r="F71" s="28"/>
      <c r="G71" s="28"/>
      <c r="H71" s="28"/>
      <c r="I71" s="28"/>
      <c r="J71" s="28"/>
      <c r="K71" s="25"/>
    </row>
    <row r="72" spans="2:11" ht="12">
      <c r="B72" s="25"/>
      <c r="C72" s="25"/>
      <c r="D72" s="31"/>
      <c r="E72" s="31"/>
      <c r="I72" s="31"/>
      <c r="K72" s="25"/>
    </row>
    <row r="73" spans="2:11" ht="12">
      <c r="B73" s="28"/>
      <c r="C73" s="28"/>
      <c r="D73" s="28"/>
      <c r="E73" s="28"/>
      <c r="F73" s="28"/>
      <c r="G73" s="28"/>
      <c r="H73" s="28"/>
      <c r="I73" s="28"/>
      <c r="J73" s="28"/>
      <c r="K73" s="25"/>
    </row>
    <row r="75" spans="2:3" ht="12">
      <c r="B75" s="25"/>
      <c r="C75" s="25"/>
    </row>
    <row r="76" spans="2:11" ht="12">
      <c r="B76" s="28"/>
      <c r="C76" s="28"/>
      <c r="D76" s="28"/>
      <c r="E76" s="28"/>
      <c r="F76" s="28"/>
      <c r="G76" s="28"/>
      <c r="H76" s="28"/>
      <c r="I76" s="28"/>
      <c r="J76" s="28"/>
      <c r="K76" s="25"/>
    </row>
    <row r="77" spans="2:11" ht="12">
      <c r="B77" s="25"/>
      <c r="C77" s="25"/>
      <c r="D77" s="30"/>
      <c r="E77" s="30"/>
      <c r="F77" s="30"/>
      <c r="G77" s="30"/>
      <c r="H77" s="30"/>
      <c r="I77" s="31"/>
      <c r="J77" s="30"/>
      <c r="K77" s="25"/>
    </row>
    <row r="78" spans="2:11" ht="12">
      <c r="B78" s="28"/>
      <c r="C78" s="28"/>
      <c r="D78" s="28"/>
      <c r="E78" s="28"/>
      <c r="F78" s="28"/>
      <c r="G78" s="28"/>
      <c r="H78" s="28"/>
      <c r="I78" s="28"/>
      <c r="J78" s="28"/>
      <c r="K78" s="25"/>
    </row>
    <row r="79" spans="2:11" ht="12">
      <c r="B79" s="25"/>
      <c r="C79" s="25"/>
      <c r="D79" s="31"/>
      <c r="E79" s="31"/>
      <c r="I79" s="31"/>
      <c r="K79" s="25"/>
    </row>
    <row r="80" spans="2:11" ht="12">
      <c r="B80" s="28"/>
      <c r="C80" s="28"/>
      <c r="D80" s="28"/>
      <c r="E80" s="28"/>
      <c r="F80" s="28"/>
      <c r="G80" s="28"/>
      <c r="H80" s="28"/>
      <c r="I80" s="28"/>
      <c r="J80" s="28"/>
      <c r="K80" s="25"/>
    </row>
    <row r="95" spans="2:11" ht="12">
      <c r="B95" s="27" t="s">
        <v>24</v>
      </c>
      <c r="C95" s="27"/>
      <c r="D95" s="27" t="s">
        <v>26</v>
      </c>
      <c r="E95" s="30"/>
      <c r="F95" s="27" t="s">
        <v>27</v>
      </c>
      <c r="G95" s="30"/>
      <c r="H95" s="30"/>
      <c r="I95" s="30"/>
      <c r="J95" s="30"/>
      <c r="K95" s="30"/>
    </row>
    <row r="96" spans="2:11" ht="12">
      <c r="B96" s="27" t="s">
        <v>25</v>
      </c>
      <c r="C96" s="27"/>
      <c r="D96" s="27" t="s">
        <v>29</v>
      </c>
      <c r="E96" s="30"/>
      <c r="F96" s="27" t="s">
        <v>30</v>
      </c>
      <c r="G96" s="30"/>
      <c r="H96" s="30"/>
      <c r="I96" s="30"/>
      <c r="J96" s="30"/>
      <c r="K96" s="30"/>
    </row>
    <row r="97" spans="2:11" ht="12">
      <c r="B97" s="27" t="s">
        <v>28</v>
      </c>
      <c r="C97" s="27"/>
      <c r="D97" s="27" t="s">
        <v>31</v>
      </c>
      <c r="E97" s="30"/>
      <c r="F97" s="27" t="s">
        <v>32</v>
      </c>
      <c r="G97" s="30"/>
      <c r="H97" s="30"/>
      <c r="I97" s="30"/>
      <c r="J97" s="30"/>
      <c r="K97" s="30"/>
    </row>
    <row r="98" spans="2:11" ht="12">
      <c r="B98" s="30"/>
      <c r="C98" s="30"/>
      <c r="D98" s="30"/>
      <c r="E98" s="30"/>
      <c r="F98" s="27" t="s">
        <v>33</v>
      </c>
      <c r="G98" s="30"/>
      <c r="H98" s="30"/>
      <c r="I98" s="30"/>
      <c r="J98" s="30"/>
      <c r="K98" s="30"/>
    </row>
    <row r="99" spans="2:11" ht="12">
      <c r="B99" s="30"/>
      <c r="C99" s="30"/>
      <c r="D99" s="30"/>
      <c r="E99" s="30"/>
      <c r="F99" s="27" t="s">
        <v>34</v>
      </c>
      <c r="G99" s="30"/>
      <c r="H99" s="30"/>
      <c r="I99" s="30"/>
      <c r="J99" s="30"/>
      <c r="K99" s="30"/>
    </row>
    <row r="100" spans="2:11" ht="12">
      <c r="B100" s="30"/>
      <c r="C100" s="30"/>
      <c r="D100" s="30"/>
      <c r="E100" s="30"/>
      <c r="F100" s="27" t="s">
        <v>28</v>
      </c>
      <c r="G100" s="30"/>
      <c r="H100" s="30"/>
      <c r="I100" s="30"/>
      <c r="J100" s="30"/>
      <c r="K100" s="30"/>
    </row>
    <row r="101" spans="2:11" ht="12"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2:11" ht="12"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2:11" ht="12"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2:11" ht="12"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2:11" ht="12"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</sheetData>
  <printOptions/>
  <pageMargins left="1" right="0.59" top="0.18" bottom="0.24" header="0.18" footer="0.24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ntry="1">
    <tabColor indexed="45"/>
  </sheetPr>
  <dimension ref="B1:K105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8.00390625" style="1" customWidth="1"/>
    <col min="2" max="2" width="16.7109375" style="1" customWidth="1"/>
    <col min="3" max="3" width="2.7109375" style="1" customWidth="1"/>
    <col min="4" max="4" width="10.00390625" style="1" customWidth="1"/>
    <col min="5" max="5" width="11.7109375" style="1" customWidth="1"/>
    <col min="6" max="6" width="11.57421875" style="1" customWidth="1"/>
    <col min="7" max="9" width="11.7109375" style="1" customWidth="1"/>
    <col min="10" max="10" width="13.8515625" style="1" customWidth="1"/>
    <col min="11" max="11" width="15.28125" style="1" customWidth="1"/>
    <col min="12" max="16384" width="11.00390625" style="1" customWidth="1"/>
  </cols>
  <sheetData>
    <row r="1" spans="2:11" ht="12.75">
      <c r="B1" s="116"/>
      <c r="C1" s="116"/>
      <c r="D1" s="117"/>
      <c r="E1" s="117"/>
      <c r="F1" s="117"/>
      <c r="G1" s="117"/>
      <c r="H1" s="117"/>
      <c r="I1" s="117"/>
      <c r="J1" s="117"/>
      <c r="K1" s="117"/>
    </row>
    <row r="2" spans="2:11" ht="12.75">
      <c r="B2" s="116"/>
      <c r="C2" s="116"/>
      <c r="D2" s="117"/>
      <c r="E2" s="117"/>
      <c r="F2" s="117"/>
      <c r="G2" s="117"/>
      <c r="H2" s="117"/>
      <c r="I2" s="117"/>
      <c r="J2" s="117"/>
      <c r="K2" s="117"/>
    </row>
    <row r="3" spans="2:11" ht="12.75">
      <c r="B3" s="116"/>
      <c r="C3" s="116"/>
      <c r="D3" s="117"/>
      <c r="E3" s="117"/>
      <c r="F3" s="117"/>
      <c r="G3" s="117"/>
      <c r="H3" s="117"/>
      <c r="I3" s="117"/>
      <c r="J3" s="117"/>
      <c r="K3" s="117"/>
    </row>
    <row r="4" spans="2:11" ht="12.75">
      <c r="B4" s="117"/>
      <c r="C4" s="117"/>
      <c r="D4" s="117"/>
      <c r="E4" s="117"/>
      <c r="F4" s="117"/>
      <c r="G4" s="117"/>
      <c r="H4" s="117"/>
      <c r="I4" s="117"/>
      <c r="J4" s="117"/>
      <c r="K4" s="117"/>
    </row>
    <row r="5" spans="2:11" ht="12.75">
      <c r="B5" s="118" t="s">
        <v>66</v>
      </c>
      <c r="C5" s="118"/>
      <c r="D5" s="117"/>
      <c r="E5" s="117"/>
      <c r="F5" s="117"/>
      <c r="G5" s="117"/>
      <c r="H5" s="117"/>
      <c r="I5" s="117"/>
      <c r="J5" s="117"/>
      <c r="K5" s="117"/>
    </row>
    <row r="6" spans="2:11" ht="12" customHeight="1">
      <c r="B6" s="39" t="str">
        <f>RENINVAL!$B$6</f>
        <v>    (entre el 1 de enero y 30 de septiembre de 2004). Reservas y pólizas. </v>
      </c>
      <c r="C6" s="39"/>
      <c r="D6" s="37"/>
      <c r="E6" s="37"/>
      <c r="F6" s="37"/>
      <c r="G6" s="37"/>
      <c r="H6" s="37"/>
      <c r="I6" s="37"/>
      <c r="J6" s="37"/>
      <c r="K6" s="117"/>
    </row>
    <row r="7" spans="2:11" ht="12.75">
      <c r="B7" s="40"/>
      <c r="C7" s="41"/>
      <c r="D7" s="41"/>
      <c r="E7" s="41"/>
      <c r="F7" s="41"/>
      <c r="G7" s="41"/>
      <c r="H7" s="143"/>
      <c r="I7" s="41"/>
      <c r="J7" s="42"/>
      <c r="K7" s="119"/>
    </row>
    <row r="8" spans="2:11" ht="12.75">
      <c r="B8" s="44"/>
      <c r="C8" s="45"/>
      <c r="D8" s="45"/>
      <c r="E8" s="46" t="s">
        <v>48</v>
      </c>
      <c r="F8" s="9"/>
      <c r="G8" s="47" t="s">
        <v>49</v>
      </c>
      <c r="H8" s="144"/>
      <c r="I8" s="48" t="s">
        <v>50</v>
      </c>
      <c r="J8" s="49"/>
      <c r="K8" s="119"/>
    </row>
    <row r="9" spans="2:11" ht="12.75">
      <c r="B9" s="44"/>
      <c r="C9" s="45"/>
      <c r="D9" s="50" t="s">
        <v>0</v>
      </c>
      <c r="E9" s="51"/>
      <c r="F9" s="51"/>
      <c r="G9" s="51"/>
      <c r="H9" s="51"/>
      <c r="I9" s="51"/>
      <c r="J9" s="52"/>
      <c r="K9" s="119"/>
    </row>
    <row r="10" spans="2:11" ht="12.75">
      <c r="B10" s="53" t="s">
        <v>1</v>
      </c>
      <c r="C10" s="171"/>
      <c r="D10" s="51" t="s">
        <v>2</v>
      </c>
      <c r="E10" s="50" t="s">
        <v>46</v>
      </c>
      <c r="F10" s="50" t="s">
        <v>46</v>
      </c>
      <c r="G10" s="50" t="s">
        <v>3</v>
      </c>
      <c r="H10" s="50" t="s">
        <v>40</v>
      </c>
      <c r="I10" s="50" t="s">
        <v>40</v>
      </c>
      <c r="J10" s="54" t="s">
        <v>43</v>
      </c>
      <c r="K10" s="120"/>
    </row>
    <row r="11" spans="2:11" ht="12.75">
      <c r="B11" s="44"/>
      <c r="C11" s="45"/>
      <c r="D11" s="50" t="s">
        <v>5</v>
      </c>
      <c r="E11" s="50" t="s">
        <v>39</v>
      </c>
      <c r="F11" s="50" t="s">
        <v>7</v>
      </c>
      <c r="G11" s="50" t="s">
        <v>41</v>
      </c>
      <c r="H11" s="50" t="s">
        <v>7</v>
      </c>
      <c r="I11" s="50" t="s">
        <v>41</v>
      </c>
      <c r="J11" s="54" t="s">
        <v>44</v>
      </c>
      <c r="K11" s="119"/>
    </row>
    <row r="12" spans="2:11" ht="12.75">
      <c r="B12" s="44"/>
      <c r="C12" s="45"/>
      <c r="D12" s="50" t="s">
        <v>9</v>
      </c>
      <c r="E12" s="51" t="s">
        <v>10</v>
      </c>
      <c r="F12" s="50" t="s">
        <v>47</v>
      </c>
      <c r="G12" s="50" t="s">
        <v>11</v>
      </c>
      <c r="H12" s="50" t="s">
        <v>45</v>
      </c>
      <c r="I12" s="50" t="s">
        <v>42</v>
      </c>
      <c r="J12" s="54" t="s">
        <v>13</v>
      </c>
      <c r="K12" s="119"/>
    </row>
    <row r="13" spans="2:11" ht="12.75">
      <c r="B13" s="121"/>
      <c r="C13" s="176"/>
      <c r="D13" s="57"/>
      <c r="E13" s="57"/>
      <c r="F13" s="57"/>
      <c r="G13" s="57"/>
      <c r="H13" s="57"/>
      <c r="I13" s="57"/>
      <c r="J13" s="58"/>
      <c r="K13" s="119"/>
    </row>
    <row r="14" spans="2:11" ht="12.75">
      <c r="B14" s="122" t="str">
        <f>RENINVAL!B14</f>
        <v>Bci</v>
      </c>
      <c r="C14" s="181"/>
      <c r="D14" s="123">
        <v>0</v>
      </c>
      <c r="E14" s="123">
        <v>770</v>
      </c>
      <c r="F14" s="123">
        <v>934</v>
      </c>
      <c r="G14" s="123">
        <v>152</v>
      </c>
      <c r="H14" s="123">
        <v>221</v>
      </c>
      <c r="I14" s="124">
        <f aca="true" t="shared" si="0" ref="I14:I34">E14+G14</f>
        <v>922</v>
      </c>
      <c r="J14" s="125">
        <v>822420</v>
      </c>
      <c r="K14" s="126"/>
    </row>
    <row r="15" spans="2:11" ht="12.75">
      <c r="B15" s="122" t="str">
        <f>RENINVAL!B15</f>
        <v>Bice</v>
      </c>
      <c r="C15" s="181"/>
      <c r="D15" s="123">
        <v>956</v>
      </c>
      <c r="E15" s="123">
        <v>13193</v>
      </c>
      <c r="F15" s="123">
        <v>13173</v>
      </c>
      <c r="G15" s="123">
        <v>593</v>
      </c>
      <c r="H15" s="123">
        <v>676</v>
      </c>
      <c r="I15" s="124">
        <f t="shared" si="0"/>
        <v>13786</v>
      </c>
      <c r="J15" s="125">
        <v>19694663</v>
      </c>
      <c r="K15" s="126"/>
    </row>
    <row r="16" spans="2:11" ht="12.75">
      <c r="B16" s="122" t="str">
        <f>RENINVAL!B16</f>
        <v>Chilena Consolidada</v>
      </c>
      <c r="C16" s="181"/>
      <c r="D16" s="123">
        <v>754</v>
      </c>
      <c r="E16" s="123">
        <v>14603</v>
      </c>
      <c r="F16" s="123">
        <v>19993</v>
      </c>
      <c r="G16" s="123">
        <v>835</v>
      </c>
      <c r="H16" s="123">
        <v>1243</v>
      </c>
      <c r="I16" s="124">
        <f t="shared" si="0"/>
        <v>15438</v>
      </c>
      <c r="J16" s="125">
        <v>24186845</v>
      </c>
      <c r="K16" s="126"/>
    </row>
    <row r="17" spans="2:11" ht="12.75">
      <c r="B17" s="122" t="str">
        <f>RENINVAL!B17</f>
        <v>Cigna     </v>
      </c>
      <c r="C17" s="181"/>
      <c r="D17" s="123">
        <v>0</v>
      </c>
      <c r="E17" s="123">
        <v>3406</v>
      </c>
      <c r="F17" s="123">
        <v>3437</v>
      </c>
      <c r="G17" s="123">
        <v>275</v>
      </c>
      <c r="H17" s="123">
        <v>331</v>
      </c>
      <c r="I17" s="124">
        <f t="shared" si="0"/>
        <v>3681</v>
      </c>
      <c r="J17" s="125">
        <v>4909692</v>
      </c>
      <c r="K17" s="126"/>
    </row>
    <row r="18" spans="2:11" ht="12.75">
      <c r="B18" s="122" t="str">
        <f>RENINVAL!B18</f>
        <v>CN Life</v>
      </c>
      <c r="C18" s="181"/>
      <c r="D18" s="123">
        <v>0</v>
      </c>
      <c r="E18" s="123">
        <v>7523</v>
      </c>
      <c r="F18" s="123">
        <v>7873</v>
      </c>
      <c r="G18" s="123">
        <v>415</v>
      </c>
      <c r="H18" s="123">
        <v>563</v>
      </c>
      <c r="I18" s="124">
        <f t="shared" si="0"/>
        <v>7938</v>
      </c>
      <c r="J18" s="125">
        <v>15172755</v>
      </c>
      <c r="K18" s="126"/>
    </row>
    <row r="19" spans="2:11" ht="12.75">
      <c r="B19" s="122" t="str">
        <f>RENINVAL!B19</f>
        <v>Consorcio Nacional  </v>
      </c>
      <c r="C19" s="181"/>
      <c r="D19" s="123">
        <v>1110</v>
      </c>
      <c r="E19" s="123">
        <v>21701</v>
      </c>
      <c r="F19" s="123">
        <v>21276</v>
      </c>
      <c r="G19" s="123">
        <v>1768</v>
      </c>
      <c r="H19" s="123">
        <v>2227</v>
      </c>
      <c r="I19" s="124">
        <f t="shared" si="0"/>
        <v>23469</v>
      </c>
      <c r="J19" s="125">
        <v>53337763</v>
      </c>
      <c r="K19" s="126"/>
    </row>
    <row r="20" spans="2:11" ht="12.75">
      <c r="B20" s="122" t="str">
        <f>RENINVAL!B20</f>
        <v>Construcción</v>
      </c>
      <c r="C20" s="181"/>
      <c r="D20" s="123">
        <v>823</v>
      </c>
      <c r="E20" s="123">
        <v>20438</v>
      </c>
      <c r="F20" s="123">
        <v>15319</v>
      </c>
      <c r="G20" s="123">
        <v>1343</v>
      </c>
      <c r="H20" s="123">
        <v>1525</v>
      </c>
      <c r="I20" s="124">
        <f t="shared" si="0"/>
        <v>21781</v>
      </c>
      <c r="J20" s="125">
        <v>32525165</v>
      </c>
      <c r="K20" s="126"/>
    </row>
    <row r="21" spans="2:11" ht="12.75">
      <c r="B21" s="122" t="str">
        <f>RENINVAL!B21</f>
        <v>Cruz del Sur</v>
      </c>
      <c r="C21" s="181"/>
      <c r="D21" s="123">
        <v>220</v>
      </c>
      <c r="E21" s="123">
        <v>6120</v>
      </c>
      <c r="F21" s="123">
        <v>6727</v>
      </c>
      <c r="G21" s="123">
        <v>97</v>
      </c>
      <c r="H21" s="123">
        <v>481</v>
      </c>
      <c r="I21" s="124">
        <f t="shared" si="0"/>
        <v>6217</v>
      </c>
      <c r="J21" s="125">
        <v>10684910</v>
      </c>
      <c r="K21" s="126"/>
    </row>
    <row r="22" spans="2:11" ht="12.75">
      <c r="B22" s="122" t="str">
        <f>RENINVAL!B22</f>
        <v>Euroamérica  </v>
      </c>
      <c r="C22" s="181"/>
      <c r="D22" s="123">
        <v>312</v>
      </c>
      <c r="E22" s="123">
        <v>7900</v>
      </c>
      <c r="F22" s="123">
        <v>6597</v>
      </c>
      <c r="G22" s="123">
        <v>633</v>
      </c>
      <c r="H22" s="123">
        <v>684</v>
      </c>
      <c r="I22" s="124">
        <f t="shared" si="0"/>
        <v>8533</v>
      </c>
      <c r="J22" s="125">
        <v>14058372</v>
      </c>
      <c r="K22" s="126"/>
    </row>
    <row r="23" spans="2:11" ht="12.75">
      <c r="B23" s="122" t="str">
        <f>RENINVAL!B23</f>
        <v>ING</v>
      </c>
      <c r="C23" s="181"/>
      <c r="D23" s="123">
        <v>1667</v>
      </c>
      <c r="E23" s="123">
        <v>26719</v>
      </c>
      <c r="F23" s="123">
        <v>38511</v>
      </c>
      <c r="G23" s="123">
        <v>224</v>
      </c>
      <c r="H23" s="123">
        <v>2158</v>
      </c>
      <c r="I23" s="124">
        <f t="shared" si="0"/>
        <v>26943</v>
      </c>
      <c r="J23" s="125">
        <v>45852925</v>
      </c>
      <c r="K23" s="126"/>
    </row>
    <row r="24" spans="2:11" ht="12.75">
      <c r="B24" s="122" t="str">
        <f>RENINVAL!B24</f>
        <v>Interamericana</v>
      </c>
      <c r="C24" s="181"/>
      <c r="D24" s="123">
        <v>0</v>
      </c>
      <c r="E24" s="123">
        <v>887</v>
      </c>
      <c r="F24" s="123">
        <v>597</v>
      </c>
      <c r="G24" s="123">
        <v>221</v>
      </c>
      <c r="H24" s="123">
        <v>245</v>
      </c>
      <c r="I24" s="124">
        <f t="shared" si="0"/>
        <v>1108</v>
      </c>
      <c r="J24" s="125">
        <v>1014846</v>
      </c>
      <c r="K24" s="126"/>
    </row>
    <row r="25" spans="2:11" ht="12.75">
      <c r="B25" s="122" t="str">
        <f>RENINVAL!B25</f>
        <v>Interrentas</v>
      </c>
      <c r="C25" s="181"/>
      <c r="D25" s="123">
        <v>868</v>
      </c>
      <c r="E25" s="123">
        <v>9568</v>
      </c>
      <c r="F25" s="123">
        <v>13832</v>
      </c>
      <c r="G25" s="123">
        <v>405</v>
      </c>
      <c r="H25" s="123">
        <v>554</v>
      </c>
      <c r="I25" s="124">
        <f t="shared" si="0"/>
        <v>9973</v>
      </c>
      <c r="J25" s="125">
        <v>21409949</v>
      </c>
      <c r="K25" s="126"/>
    </row>
    <row r="26" spans="2:11" ht="12.75">
      <c r="B26" s="122" t="str">
        <f>RENINVAL!B26</f>
        <v>Le Mans Desarrollo</v>
      </c>
      <c r="C26" s="181"/>
      <c r="D26" s="165">
        <v>0</v>
      </c>
      <c r="E26" s="165">
        <v>2923</v>
      </c>
      <c r="F26" s="165">
        <v>2391</v>
      </c>
      <c r="G26" s="165">
        <v>223</v>
      </c>
      <c r="H26" s="165">
        <v>294</v>
      </c>
      <c r="I26" s="124">
        <f t="shared" si="0"/>
        <v>3146</v>
      </c>
      <c r="J26" s="125">
        <v>2314705</v>
      </c>
      <c r="K26" s="126"/>
    </row>
    <row r="27" spans="2:11" ht="12.75">
      <c r="B27" s="122" t="str">
        <f>RENINVAL!B27</f>
        <v>Metlife</v>
      </c>
      <c r="C27" s="181"/>
      <c r="D27" s="123">
        <v>2930</v>
      </c>
      <c r="E27" s="123">
        <v>34975</v>
      </c>
      <c r="F27" s="123">
        <v>36749</v>
      </c>
      <c r="G27" s="123">
        <v>2377</v>
      </c>
      <c r="H27" s="123">
        <v>2880</v>
      </c>
      <c r="I27" s="124">
        <f>E27+G27</f>
        <v>37352</v>
      </c>
      <c r="J27" s="125">
        <v>49301316</v>
      </c>
      <c r="K27" s="126"/>
    </row>
    <row r="28" spans="2:11" ht="12.75">
      <c r="B28" s="122" t="str">
        <f>RENINVAL!B28</f>
        <v>Ohio</v>
      </c>
      <c r="C28" s="181"/>
      <c r="D28" s="123">
        <v>1093</v>
      </c>
      <c r="E28" s="123">
        <v>11032</v>
      </c>
      <c r="F28" s="123">
        <v>10359</v>
      </c>
      <c r="G28" s="123">
        <v>510</v>
      </c>
      <c r="H28" s="123">
        <v>462</v>
      </c>
      <c r="I28" s="124">
        <f t="shared" si="0"/>
        <v>11542</v>
      </c>
      <c r="J28" s="125">
        <v>14135207</v>
      </c>
      <c r="K28" s="126"/>
    </row>
    <row r="29" spans="2:11" ht="12.75">
      <c r="B29" s="122" t="str">
        <f>RENINVAL!B29</f>
        <v>Penta</v>
      </c>
      <c r="C29" s="181"/>
      <c r="D29" s="123">
        <v>875</v>
      </c>
      <c r="E29" s="123">
        <v>11644</v>
      </c>
      <c r="F29" s="123">
        <v>13619</v>
      </c>
      <c r="G29" s="123">
        <v>502</v>
      </c>
      <c r="H29" s="123">
        <v>646</v>
      </c>
      <c r="I29" s="124">
        <f>E29+G29</f>
        <v>12146</v>
      </c>
      <c r="J29" s="125">
        <v>20793820</v>
      </c>
      <c r="K29" s="126"/>
    </row>
    <row r="30" spans="2:11" ht="12.75">
      <c r="B30" s="122" t="str">
        <f>RENINVAL!B30</f>
        <v>Principal    </v>
      </c>
      <c r="C30" s="181"/>
      <c r="D30" s="123">
        <v>1435</v>
      </c>
      <c r="E30" s="123">
        <v>23892</v>
      </c>
      <c r="F30" s="123">
        <v>27227</v>
      </c>
      <c r="G30" s="123">
        <v>1562</v>
      </c>
      <c r="H30" s="123">
        <v>1960</v>
      </c>
      <c r="I30" s="124">
        <f t="shared" si="0"/>
        <v>25454</v>
      </c>
      <c r="J30" s="125">
        <v>41172923</v>
      </c>
      <c r="K30" s="126"/>
    </row>
    <row r="31" spans="2:11" ht="12.75">
      <c r="B31" s="122" t="str">
        <f>RENINVAL!B31</f>
        <v>Renta Nacional</v>
      </c>
      <c r="C31" s="181"/>
      <c r="D31" s="123">
        <v>795</v>
      </c>
      <c r="E31" s="123">
        <v>11121</v>
      </c>
      <c r="F31" s="123">
        <v>10861</v>
      </c>
      <c r="G31" s="123">
        <v>1228</v>
      </c>
      <c r="H31" s="123">
        <v>912</v>
      </c>
      <c r="I31" s="124">
        <f t="shared" si="0"/>
        <v>12349</v>
      </c>
      <c r="J31" s="125">
        <v>12216562</v>
      </c>
      <c r="K31" s="126"/>
    </row>
    <row r="32" spans="2:11" ht="12.75">
      <c r="B32" s="122" t="str">
        <f>RENINVAL!B32</f>
        <v>Security</v>
      </c>
      <c r="C32" s="181"/>
      <c r="D32" s="123">
        <v>0</v>
      </c>
      <c r="E32" s="123">
        <v>1332</v>
      </c>
      <c r="F32" s="123">
        <v>1108</v>
      </c>
      <c r="G32" s="123">
        <v>184</v>
      </c>
      <c r="H32" s="123">
        <v>204</v>
      </c>
      <c r="I32" s="124">
        <f>E32+G32</f>
        <v>1516</v>
      </c>
      <c r="J32" s="125">
        <v>2002110</v>
      </c>
      <c r="K32" s="126"/>
    </row>
    <row r="33" spans="2:11" ht="12.75">
      <c r="B33" s="122" t="str">
        <f>RENINVAL!B33</f>
        <v>Vida Corp</v>
      </c>
      <c r="C33" s="181"/>
      <c r="D33" s="123">
        <v>794</v>
      </c>
      <c r="E33" s="123">
        <v>15627</v>
      </c>
      <c r="F33" s="123">
        <v>17508</v>
      </c>
      <c r="G33" s="123">
        <v>982</v>
      </c>
      <c r="H33" s="123">
        <v>1213</v>
      </c>
      <c r="I33" s="124">
        <f t="shared" si="0"/>
        <v>16609</v>
      </c>
      <c r="J33" s="125">
        <v>35706449</v>
      </c>
      <c r="K33" s="126"/>
    </row>
    <row r="34" spans="2:11" ht="12.75">
      <c r="B34" s="122" t="str">
        <f>RENINVAL!B34</f>
        <v>Vitalis</v>
      </c>
      <c r="C34" s="181"/>
      <c r="D34" s="123">
        <v>0</v>
      </c>
      <c r="E34" s="123">
        <v>3088</v>
      </c>
      <c r="F34" s="123">
        <v>3673</v>
      </c>
      <c r="G34" s="123">
        <v>97</v>
      </c>
      <c r="H34" s="123">
        <v>130</v>
      </c>
      <c r="I34" s="124">
        <f t="shared" si="0"/>
        <v>3185</v>
      </c>
      <c r="J34" s="125">
        <v>4434766</v>
      </c>
      <c r="K34" s="126"/>
    </row>
    <row r="35" spans="2:11" ht="12.75">
      <c r="B35" s="127"/>
      <c r="C35" s="177"/>
      <c r="D35" s="128"/>
      <c r="E35" s="128"/>
      <c r="F35" s="128"/>
      <c r="G35" s="128"/>
      <c r="H35" s="128"/>
      <c r="I35" s="128"/>
      <c r="J35" s="129"/>
      <c r="K35" s="126"/>
    </row>
    <row r="36" spans="2:11" ht="12.75">
      <c r="B36" s="130" t="s">
        <v>23</v>
      </c>
      <c r="C36" s="178"/>
      <c r="D36" s="131">
        <f aca="true" t="shared" si="1" ref="D36:J36">SUM(D14:D34)</f>
        <v>14632</v>
      </c>
      <c r="E36" s="131">
        <f t="shared" si="1"/>
        <v>248462</v>
      </c>
      <c r="F36" s="131">
        <f t="shared" si="1"/>
        <v>271764</v>
      </c>
      <c r="G36" s="131">
        <f t="shared" si="1"/>
        <v>14626</v>
      </c>
      <c r="H36" s="131">
        <f t="shared" si="1"/>
        <v>19609</v>
      </c>
      <c r="I36" s="131">
        <f t="shared" si="1"/>
        <v>263088</v>
      </c>
      <c r="J36" s="167">
        <f t="shared" si="1"/>
        <v>425748163</v>
      </c>
      <c r="K36" s="132"/>
    </row>
    <row r="37" spans="2:11" ht="12.75">
      <c r="B37" s="121"/>
      <c r="C37" s="176"/>
      <c r="D37" s="133"/>
      <c r="E37" s="133"/>
      <c r="F37" s="133"/>
      <c r="G37" s="133"/>
      <c r="H37" s="133"/>
      <c r="I37" s="133"/>
      <c r="J37" s="134"/>
      <c r="K37" s="126"/>
    </row>
    <row r="38" spans="2:11" ht="12.75">
      <c r="B38" s="73" t="s">
        <v>64</v>
      </c>
      <c r="C38" s="135"/>
      <c r="D38" s="136"/>
      <c r="E38" s="136"/>
      <c r="F38" s="136"/>
      <c r="G38" s="136"/>
      <c r="H38" s="136"/>
      <c r="I38" s="136"/>
      <c r="J38" s="136"/>
      <c r="K38" s="119"/>
    </row>
    <row r="39" spans="2:11" ht="12.75">
      <c r="B39" s="182"/>
      <c r="C39" s="76"/>
      <c r="D39" s="137"/>
      <c r="E39" s="137"/>
      <c r="F39" s="137"/>
      <c r="G39" s="137"/>
      <c r="H39" s="137"/>
      <c r="I39" s="137"/>
      <c r="J39" s="137"/>
      <c r="K39" s="117"/>
    </row>
    <row r="40" spans="2:11" ht="12.75">
      <c r="B40" s="182"/>
      <c r="C40" s="117"/>
      <c r="D40" s="117"/>
      <c r="E40" s="117"/>
      <c r="F40" s="117"/>
      <c r="G40" s="117"/>
      <c r="H40" s="117"/>
      <c r="I40" s="117"/>
      <c r="J40" s="117"/>
      <c r="K40" s="117"/>
    </row>
    <row r="41" spans="2:3" ht="12">
      <c r="B41" s="4"/>
      <c r="C41" s="4"/>
    </row>
    <row r="43" spans="2:3" ht="12">
      <c r="B43" s="2"/>
      <c r="C43" s="2"/>
    </row>
    <row r="44" spans="2:3" ht="12">
      <c r="B44" s="2"/>
      <c r="C44" s="2"/>
    </row>
    <row r="46" spans="2:3" ht="12">
      <c r="B46" s="5"/>
      <c r="C46" s="5"/>
    </row>
    <row r="47" spans="4:11" ht="12">
      <c r="D47" s="5"/>
      <c r="E47" s="5"/>
      <c r="F47" s="5"/>
      <c r="G47" s="5"/>
      <c r="H47" s="5"/>
      <c r="I47" s="5"/>
      <c r="J47" s="5"/>
      <c r="K47" s="2"/>
    </row>
    <row r="48" spans="5:11" ht="12">
      <c r="E48" s="2"/>
      <c r="G48" s="2"/>
      <c r="I48" s="2"/>
      <c r="K48" s="2"/>
    </row>
    <row r="49" spans="4:11" ht="12">
      <c r="D49" s="2"/>
      <c r="E49" s="5"/>
      <c r="F49" s="5"/>
      <c r="G49" s="5"/>
      <c r="H49" s="5"/>
      <c r="I49" s="5"/>
      <c r="J49" s="5"/>
      <c r="K49" s="2"/>
    </row>
    <row r="50" spans="4:11" ht="12">
      <c r="D50" s="2"/>
      <c r="E50" s="6"/>
      <c r="F50" s="6"/>
      <c r="G50" s="6"/>
      <c r="H50" s="6"/>
      <c r="I50" s="6"/>
      <c r="J50" s="6"/>
      <c r="K50" s="3"/>
    </row>
    <row r="51" spans="4:11" ht="12">
      <c r="D51" s="2"/>
      <c r="E51" s="6"/>
      <c r="F51" s="6"/>
      <c r="G51" s="6"/>
      <c r="H51" s="6"/>
      <c r="I51" s="6"/>
      <c r="J51" s="2"/>
      <c r="K51" s="2"/>
    </row>
    <row r="52" spans="2:11" ht="12">
      <c r="B52" s="5"/>
      <c r="C52" s="5"/>
      <c r="D52" s="6"/>
      <c r="E52" s="6"/>
      <c r="F52" s="6"/>
      <c r="G52" s="6"/>
      <c r="H52" s="6"/>
      <c r="I52" s="6"/>
      <c r="J52" s="6"/>
      <c r="K52" s="2"/>
    </row>
    <row r="53" spans="2:11" ht="12">
      <c r="B53" s="2"/>
      <c r="C53" s="2"/>
      <c r="D53" s="5"/>
      <c r="E53" s="5"/>
      <c r="F53" s="5"/>
      <c r="G53" s="5"/>
      <c r="H53" s="5"/>
      <c r="I53" s="5"/>
      <c r="J53" s="5"/>
      <c r="K53" s="2"/>
    </row>
    <row r="54" spans="2:11" ht="12">
      <c r="B54" s="5"/>
      <c r="C54" s="5"/>
      <c r="D54" s="7"/>
      <c r="E54" s="7"/>
      <c r="F54" s="7"/>
      <c r="G54" s="7"/>
      <c r="H54" s="7"/>
      <c r="I54" s="8"/>
      <c r="J54" s="7"/>
      <c r="K54" s="2"/>
    </row>
    <row r="55" spans="2:11" ht="12">
      <c r="B55" s="2"/>
      <c r="C55" s="2"/>
      <c r="D55" s="5"/>
      <c r="E55" s="5"/>
      <c r="F55" s="5"/>
      <c r="G55" s="5"/>
      <c r="H55" s="5"/>
      <c r="I55" s="5"/>
      <c r="J55" s="5"/>
      <c r="K55" s="2"/>
    </row>
    <row r="56" spans="2:11" ht="12">
      <c r="B56" s="5"/>
      <c r="C56" s="5"/>
      <c r="D56" s="8"/>
      <c r="E56" s="8"/>
      <c r="G56" s="8"/>
      <c r="I56" s="8"/>
      <c r="K56" s="2"/>
    </row>
    <row r="57" spans="4:11" ht="12">
      <c r="D57" s="5"/>
      <c r="E57" s="5"/>
      <c r="F57" s="5"/>
      <c r="G57" s="5"/>
      <c r="H57" s="5"/>
      <c r="I57" s="5"/>
      <c r="J57" s="5"/>
      <c r="K57" s="2"/>
    </row>
    <row r="58" spans="2:3" ht="12">
      <c r="B58" s="2"/>
      <c r="C58" s="2"/>
    </row>
    <row r="59" spans="2:3" ht="12">
      <c r="B59" s="5"/>
      <c r="C59" s="5"/>
    </row>
    <row r="60" spans="2:11" ht="12">
      <c r="B60" s="2"/>
      <c r="C60" s="2"/>
      <c r="D60" s="5"/>
      <c r="E60" s="5"/>
      <c r="F60" s="5"/>
      <c r="G60" s="5"/>
      <c r="H60" s="5"/>
      <c r="I60" s="5"/>
      <c r="J60" s="5"/>
      <c r="K60" s="2"/>
    </row>
    <row r="61" spans="2:11" ht="12">
      <c r="B61" s="5"/>
      <c r="C61" s="5"/>
      <c r="D61" s="7"/>
      <c r="E61" s="7"/>
      <c r="F61" s="7"/>
      <c r="G61" s="7"/>
      <c r="H61" s="7"/>
      <c r="I61" s="8"/>
      <c r="J61" s="7"/>
      <c r="K61" s="2"/>
    </row>
    <row r="62" spans="2:11" ht="12">
      <c r="B62" s="2"/>
      <c r="C62" s="2"/>
      <c r="D62" s="5"/>
      <c r="E62" s="5"/>
      <c r="F62" s="5"/>
      <c r="G62" s="5"/>
      <c r="H62" s="5"/>
      <c r="I62" s="5"/>
      <c r="J62" s="5"/>
      <c r="K62" s="2"/>
    </row>
    <row r="63" spans="2:11" ht="12">
      <c r="B63" s="5"/>
      <c r="C63" s="5"/>
      <c r="D63" s="8"/>
      <c r="E63" s="8"/>
      <c r="G63" s="8"/>
      <c r="I63" s="8"/>
      <c r="K63" s="2"/>
    </row>
    <row r="64" spans="4:11" ht="12">
      <c r="D64" s="5"/>
      <c r="E64" s="5"/>
      <c r="F64" s="5"/>
      <c r="G64" s="5"/>
      <c r="H64" s="5"/>
      <c r="I64" s="5"/>
      <c r="J64" s="5"/>
      <c r="K64" s="2"/>
    </row>
    <row r="66" spans="2:3" ht="12">
      <c r="B66" s="4"/>
      <c r="C66" s="4"/>
    </row>
    <row r="68" spans="2:3" ht="12">
      <c r="B68" s="2"/>
      <c r="C68" s="2"/>
    </row>
    <row r="69" spans="2:3" ht="12">
      <c r="B69" s="5"/>
      <c r="C69" s="5"/>
    </row>
    <row r="70" spans="2:11" ht="12">
      <c r="B70" s="2"/>
      <c r="C70" s="2"/>
      <c r="D70" s="5"/>
      <c r="E70" s="5"/>
      <c r="F70" s="5"/>
      <c r="G70" s="5"/>
      <c r="H70" s="5"/>
      <c r="I70" s="5"/>
      <c r="J70" s="5"/>
      <c r="K70" s="2"/>
    </row>
    <row r="71" spans="2:11" ht="12">
      <c r="B71" s="5"/>
      <c r="C71" s="5"/>
      <c r="D71" s="7"/>
      <c r="E71" s="7"/>
      <c r="F71" s="7"/>
      <c r="G71" s="7"/>
      <c r="H71" s="7"/>
      <c r="I71" s="8"/>
      <c r="J71" s="7"/>
      <c r="K71" s="2"/>
    </row>
    <row r="72" spans="2:11" ht="12">
      <c r="B72" s="2"/>
      <c r="C72" s="2"/>
      <c r="D72" s="5"/>
      <c r="E72" s="5"/>
      <c r="F72" s="5"/>
      <c r="G72" s="5"/>
      <c r="H72" s="5"/>
      <c r="I72" s="5"/>
      <c r="J72" s="5"/>
      <c r="K72" s="2"/>
    </row>
    <row r="73" spans="2:11" ht="12">
      <c r="B73" s="5"/>
      <c r="C73" s="5"/>
      <c r="D73" s="8"/>
      <c r="E73" s="8"/>
      <c r="I73" s="8"/>
      <c r="K73" s="2"/>
    </row>
    <row r="74" spans="4:11" ht="12">
      <c r="D74" s="5"/>
      <c r="E74" s="5"/>
      <c r="F74" s="5"/>
      <c r="G74" s="5"/>
      <c r="H74" s="5"/>
      <c r="I74" s="5"/>
      <c r="J74" s="5"/>
      <c r="K74" s="2"/>
    </row>
    <row r="75" spans="2:3" ht="12">
      <c r="B75" s="2"/>
      <c r="C75" s="2"/>
    </row>
    <row r="76" spans="2:3" ht="12">
      <c r="B76" s="5"/>
      <c r="C76" s="5"/>
    </row>
    <row r="77" spans="2:11" ht="12">
      <c r="B77" s="2"/>
      <c r="C77" s="2"/>
      <c r="D77" s="5"/>
      <c r="E77" s="5"/>
      <c r="F77" s="5"/>
      <c r="G77" s="5"/>
      <c r="H77" s="5"/>
      <c r="I77" s="5"/>
      <c r="J77" s="5"/>
      <c r="K77" s="2"/>
    </row>
    <row r="78" spans="2:11" ht="12">
      <c r="B78" s="5"/>
      <c r="C78" s="5"/>
      <c r="D78" s="7"/>
      <c r="E78" s="7"/>
      <c r="F78" s="7"/>
      <c r="G78" s="7"/>
      <c r="H78" s="7"/>
      <c r="I78" s="8"/>
      <c r="J78" s="7"/>
      <c r="K78" s="2"/>
    </row>
    <row r="79" spans="2:11" ht="12">
      <c r="B79" s="2"/>
      <c r="C79" s="2"/>
      <c r="D79" s="5"/>
      <c r="E79" s="5"/>
      <c r="F79" s="5"/>
      <c r="G79" s="5"/>
      <c r="H79" s="5"/>
      <c r="I79" s="5"/>
      <c r="J79" s="5"/>
      <c r="K79" s="2"/>
    </row>
    <row r="80" spans="2:11" ht="12">
      <c r="B80" s="5"/>
      <c r="C80" s="5"/>
      <c r="D80" s="8"/>
      <c r="E80" s="8"/>
      <c r="I80" s="8"/>
      <c r="K80" s="2"/>
    </row>
    <row r="81" spans="4:11" ht="12">
      <c r="D81" s="5"/>
      <c r="E81" s="5"/>
      <c r="F81" s="5"/>
      <c r="G81" s="5"/>
      <c r="H81" s="5"/>
      <c r="I81" s="5"/>
      <c r="J81" s="5"/>
      <c r="K81" s="2"/>
    </row>
    <row r="95" spans="2:3" ht="12">
      <c r="B95" s="4" t="s">
        <v>24</v>
      </c>
      <c r="C95" s="4"/>
    </row>
    <row r="96" spans="2:11" ht="12">
      <c r="B96" s="4" t="s">
        <v>25</v>
      </c>
      <c r="C96" s="4"/>
      <c r="D96" s="4" t="s">
        <v>26</v>
      </c>
      <c r="E96" s="4" t="s">
        <v>27</v>
      </c>
      <c r="F96" s="7"/>
      <c r="G96" s="7"/>
      <c r="H96" s="7"/>
      <c r="I96" s="7"/>
      <c r="J96" s="7"/>
      <c r="K96" s="7"/>
    </row>
    <row r="97" spans="2:11" ht="12">
      <c r="B97" s="4" t="s">
        <v>28</v>
      </c>
      <c r="C97" s="4"/>
      <c r="D97" s="4" t="s">
        <v>29</v>
      </c>
      <c r="E97" s="4" t="s">
        <v>30</v>
      </c>
      <c r="F97" s="7"/>
      <c r="G97" s="7"/>
      <c r="H97" s="7"/>
      <c r="I97" s="7"/>
      <c r="J97" s="7"/>
      <c r="K97" s="7"/>
    </row>
    <row r="98" spans="2:11" ht="12">
      <c r="B98" s="7"/>
      <c r="C98" s="7"/>
      <c r="D98" s="4" t="s">
        <v>31</v>
      </c>
      <c r="E98" s="4" t="s">
        <v>32</v>
      </c>
      <c r="F98" s="7"/>
      <c r="G98" s="7"/>
      <c r="H98" s="7"/>
      <c r="I98" s="7"/>
      <c r="J98" s="7"/>
      <c r="K98" s="7"/>
    </row>
    <row r="99" spans="2:11" ht="12">
      <c r="B99" s="7"/>
      <c r="C99" s="7"/>
      <c r="D99" s="7"/>
      <c r="E99" s="4" t="s">
        <v>33</v>
      </c>
      <c r="F99" s="7"/>
      <c r="G99" s="7"/>
      <c r="H99" s="7"/>
      <c r="I99" s="7"/>
      <c r="J99" s="7"/>
      <c r="K99" s="7"/>
    </row>
    <row r="100" spans="2:11" ht="12">
      <c r="B100" s="7"/>
      <c r="C100" s="7"/>
      <c r="D100" s="7"/>
      <c r="E100" s="4" t="s">
        <v>34</v>
      </c>
      <c r="F100" s="7"/>
      <c r="G100" s="7"/>
      <c r="H100" s="7"/>
      <c r="I100" s="7"/>
      <c r="J100" s="7"/>
      <c r="K100" s="7"/>
    </row>
    <row r="101" spans="2:11" ht="12">
      <c r="B101" s="7"/>
      <c r="C101" s="7"/>
      <c r="D101" s="7"/>
      <c r="E101" s="4" t="s">
        <v>28</v>
      </c>
      <c r="F101" s="7"/>
      <c r="G101" s="7"/>
      <c r="H101" s="7"/>
      <c r="I101" s="7"/>
      <c r="J101" s="7"/>
      <c r="K101" s="7"/>
    </row>
    <row r="102" spans="2:11" ht="12">
      <c r="B102" s="7"/>
      <c r="C102" s="7"/>
      <c r="D102" s="7"/>
      <c r="E102" s="7"/>
      <c r="F102" s="7"/>
      <c r="G102" s="7"/>
      <c r="H102" s="7"/>
      <c r="I102" s="7"/>
      <c r="J102" s="7"/>
      <c r="K102" s="7"/>
    </row>
    <row r="103" spans="2:11" ht="12">
      <c r="B103" s="7"/>
      <c r="C103" s="7"/>
      <c r="D103" s="7"/>
      <c r="E103" s="7"/>
      <c r="F103" s="7"/>
      <c r="G103" s="7"/>
      <c r="H103" s="7"/>
      <c r="I103" s="7"/>
      <c r="J103" s="7"/>
      <c r="K103" s="7"/>
    </row>
    <row r="104" spans="2:11" ht="12">
      <c r="B104" s="7"/>
      <c r="C104" s="7"/>
      <c r="D104" s="7"/>
      <c r="E104" s="7"/>
      <c r="F104" s="7"/>
      <c r="G104" s="7"/>
      <c r="H104" s="7"/>
      <c r="I104" s="7"/>
      <c r="J104" s="7"/>
      <c r="K104" s="7"/>
    </row>
    <row r="105" spans="4:11" ht="12">
      <c r="D105" s="7"/>
      <c r="E105" s="7"/>
      <c r="F105" s="7"/>
      <c r="G105" s="7"/>
      <c r="H105" s="7"/>
      <c r="I105" s="7"/>
      <c r="J105" s="7"/>
      <c r="K105" s="7"/>
    </row>
  </sheetData>
  <printOptions/>
  <pageMargins left="0.98" right="0.58" top="0.18" bottom="0.24" header="0.18" footer="0"/>
  <pageSetup horizontalDpi="200" verticalDpi="2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ntry="1">
    <tabColor indexed="50"/>
  </sheetPr>
  <dimension ref="B1:K81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8.00390625" style="9" customWidth="1"/>
    <col min="2" max="2" width="16.7109375" style="9" customWidth="1"/>
    <col min="3" max="3" width="2.7109375" style="9" customWidth="1"/>
    <col min="4" max="4" width="10.00390625" style="9" customWidth="1"/>
    <col min="5" max="5" width="11.7109375" style="9" customWidth="1"/>
    <col min="6" max="6" width="11.57421875" style="9" customWidth="1"/>
    <col min="7" max="7" width="11.7109375" style="9" customWidth="1"/>
    <col min="8" max="8" width="11.7109375" style="32" customWidth="1"/>
    <col min="9" max="9" width="11.7109375" style="9" customWidth="1"/>
    <col min="10" max="10" width="13.8515625" style="9" customWidth="1"/>
    <col min="11" max="11" width="15.28125" style="9" customWidth="1"/>
    <col min="12" max="16384" width="11.00390625" style="9" customWidth="1"/>
  </cols>
  <sheetData>
    <row r="1" spans="2:10" ht="12.75">
      <c r="B1" s="138"/>
      <c r="C1" s="138"/>
      <c r="D1" s="139"/>
      <c r="E1" s="139"/>
      <c r="F1" s="139"/>
      <c r="G1" s="139"/>
      <c r="H1" s="140"/>
      <c r="I1" s="139"/>
      <c r="J1" s="139"/>
    </row>
    <row r="2" spans="2:10" ht="12.75">
      <c r="B2" s="138"/>
      <c r="C2" s="138"/>
      <c r="D2" s="139"/>
      <c r="E2" s="139"/>
      <c r="F2" s="139"/>
      <c r="G2" s="139"/>
      <c r="H2" s="140"/>
      <c r="I2" s="139"/>
      <c r="J2" s="139"/>
    </row>
    <row r="3" spans="2:10" ht="12.75">
      <c r="B3" s="138"/>
      <c r="C3" s="138"/>
      <c r="D3" s="139"/>
      <c r="E3" s="139"/>
      <c r="F3" s="139"/>
      <c r="G3" s="139"/>
      <c r="H3" s="140"/>
      <c r="I3" s="139"/>
      <c r="J3" s="139"/>
    </row>
    <row r="4" spans="2:10" ht="12.75">
      <c r="B4" s="139"/>
      <c r="C4" s="139"/>
      <c r="D4" s="139"/>
      <c r="E4" s="139"/>
      <c r="F4" s="139"/>
      <c r="G4" s="139"/>
      <c r="H4" s="140"/>
      <c r="I4" s="139"/>
      <c r="J4" s="139"/>
    </row>
    <row r="5" spans="2:10" ht="12.75">
      <c r="B5" s="141" t="s">
        <v>67</v>
      </c>
      <c r="C5" s="141"/>
      <c r="D5" s="139"/>
      <c r="E5" s="139"/>
      <c r="F5" s="139"/>
      <c r="G5" s="139"/>
      <c r="H5" s="140"/>
      <c r="I5" s="139"/>
      <c r="J5" s="139"/>
    </row>
    <row r="6" spans="2:10" ht="12.75">
      <c r="B6" s="39" t="str">
        <f>RENINVAL!$B$6</f>
        <v>    (entre el 1 de enero y 30 de septiembre de 2004). Reservas y pólizas. </v>
      </c>
      <c r="C6" s="39"/>
      <c r="D6" s="37"/>
      <c r="E6" s="37"/>
      <c r="F6" s="37"/>
      <c r="G6" s="37"/>
      <c r="H6" s="142"/>
      <c r="I6" s="37"/>
      <c r="J6" s="37"/>
    </row>
    <row r="7" spans="2:11" ht="12.75">
      <c r="B7" s="40"/>
      <c r="C7" s="41"/>
      <c r="D7" s="41"/>
      <c r="E7" s="41"/>
      <c r="F7" s="41"/>
      <c r="G7" s="41"/>
      <c r="H7" s="143"/>
      <c r="I7" s="41"/>
      <c r="J7" s="42"/>
      <c r="K7" s="10"/>
    </row>
    <row r="8" spans="2:11" ht="12.75">
      <c r="B8" s="44"/>
      <c r="C8" s="45"/>
      <c r="D8" s="45"/>
      <c r="E8" s="46" t="s">
        <v>48</v>
      </c>
      <c r="G8" s="47" t="s">
        <v>49</v>
      </c>
      <c r="H8" s="144"/>
      <c r="I8" s="48" t="s">
        <v>50</v>
      </c>
      <c r="J8" s="49"/>
      <c r="K8" s="10"/>
    </row>
    <row r="9" spans="2:11" ht="12.75">
      <c r="B9" s="44"/>
      <c r="C9" s="45"/>
      <c r="D9" s="50" t="s">
        <v>0</v>
      </c>
      <c r="E9" s="51"/>
      <c r="F9" s="51"/>
      <c r="G9" s="51"/>
      <c r="H9" s="51"/>
      <c r="I9" s="51"/>
      <c r="J9" s="52"/>
      <c r="K9" s="10"/>
    </row>
    <row r="10" spans="2:11" ht="12.75">
      <c r="B10" s="53" t="s">
        <v>1</v>
      </c>
      <c r="C10" s="171"/>
      <c r="D10" s="51" t="s">
        <v>2</v>
      </c>
      <c r="E10" s="50" t="s">
        <v>46</v>
      </c>
      <c r="F10" s="50" t="s">
        <v>46</v>
      </c>
      <c r="G10" s="50" t="s">
        <v>3</v>
      </c>
      <c r="H10" s="50" t="s">
        <v>40</v>
      </c>
      <c r="I10" s="50" t="s">
        <v>40</v>
      </c>
      <c r="J10" s="54" t="s">
        <v>43</v>
      </c>
      <c r="K10" s="11"/>
    </row>
    <row r="11" spans="2:11" ht="12.75">
      <c r="B11" s="44"/>
      <c r="C11" s="45"/>
      <c r="D11" s="50" t="s">
        <v>5</v>
      </c>
      <c r="E11" s="50" t="s">
        <v>39</v>
      </c>
      <c r="F11" s="50" t="s">
        <v>7</v>
      </c>
      <c r="G11" s="50" t="s">
        <v>41</v>
      </c>
      <c r="H11" s="50" t="s">
        <v>7</v>
      </c>
      <c r="I11" s="50" t="s">
        <v>41</v>
      </c>
      <c r="J11" s="54" t="s">
        <v>44</v>
      </c>
      <c r="K11" s="10"/>
    </row>
    <row r="12" spans="2:11" ht="12.75">
      <c r="B12" s="44"/>
      <c r="C12" s="45"/>
      <c r="D12" s="50" t="s">
        <v>9</v>
      </c>
      <c r="E12" s="51" t="s">
        <v>10</v>
      </c>
      <c r="F12" s="50" t="s">
        <v>47</v>
      </c>
      <c r="G12" s="50" t="s">
        <v>11</v>
      </c>
      <c r="H12" s="50" t="s">
        <v>45</v>
      </c>
      <c r="I12" s="50" t="s">
        <v>42</v>
      </c>
      <c r="J12" s="54" t="s">
        <v>13</v>
      </c>
      <c r="K12" s="10"/>
    </row>
    <row r="13" spans="2:11" ht="12.75">
      <c r="B13" s="145"/>
      <c r="C13" s="162"/>
      <c r="D13" s="57"/>
      <c r="E13" s="57"/>
      <c r="F13" s="57"/>
      <c r="G13" s="57"/>
      <c r="H13" s="57"/>
      <c r="I13" s="57"/>
      <c r="J13" s="58"/>
      <c r="K13" s="10"/>
    </row>
    <row r="14" spans="2:11" ht="12.75">
      <c r="B14" s="146" t="str">
        <f>RENINVAL!B14</f>
        <v>Bci</v>
      </c>
      <c r="C14" s="181"/>
      <c r="D14" s="147">
        <v>0</v>
      </c>
      <c r="E14" s="147">
        <f>1101-306</f>
        <v>795</v>
      </c>
      <c r="F14" s="147">
        <v>984</v>
      </c>
      <c r="G14" s="147">
        <v>273</v>
      </c>
      <c r="H14" s="151">
        <f>242+306</f>
        <v>548</v>
      </c>
      <c r="I14" s="150">
        <f>F14+H14</f>
        <v>1532</v>
      </c>
      <c r="J14" s="149">
        <v>971928</v>
      </c>
      <c r="K14" s="34"/>
    </row>
    <row r="15" spans="2:11" ht="12.75">
      <c r="B15" s="146" t="str">
        <f>RENINVAL!B15</f>
        <v>Bice</v>
      </c>
      <c r="C15" s="181"/>
      <c r="D15" s="147">
        <v>1127</v>
      </c>
      <c r="E15" s="147">
        <f>15207-1331</f>
        <v>13876</v>
      </c>
      <c r="F15" s="147">
        <v>13964</v>
      </c>
      <c r="G15" s="147">
        <f>658+813</f>
        <v>1471</v>
      </c>
      <c r="H15" s="148">
        <f>753+1331</f>
        <v>2084</v>
      </c>
      <c r="I15" s="150">
        <f>E15+G15</f>
        <v>15347</v>
      </c>
      <c r="J15" s="149">
        <v>21744661</v>
      </c>
      <c r="K15" s="34"/>
    </row>
    <row r="16" spans="2:11" ht="12.75">
      <c r="B16" s="146" t="str">
        <f>RENINVAL!B16</f>
        <v>Chilena Consolidada</v>
      </c>
      <c r="C16" s="181"/>
      <c r="D16" s="147">
        <v>883</v>
      </c>
      <c r="E16" s="147">
        <f>18212-2799</f>
        <v>15413</v>
      </c>
      <c r="F16" s="147">
        <v>21320</v>
      </c>
      <c r="G16" s="147">
        <f>2324-1261+1337</f>
        <v>2400</v>
      </c>
      <c r="H16" s="148">
        <f>1464+2799</f>
        <v>4263</v>
      </c>
      <c r="I16" s="150">
        <f aca="true" t="shared" si="0" ref="I16:I34">E16+G16</f>
        <v>17813</v>
      </c>
      <c r="J16" s="149">
        <v>27821129</v>
      </c>
      <c r="K16" s="34"/>
    </row>
    <row r="17" spans="2:11" ht="12.75">
      <c r="B17" s="146" t="str">
        <f>RENINVAL!B17</f>
        <v>Cigna     </v>
      </c>
      <c r="C17" s="181"/>
      <c r="D17" s="147">
        <v>0</v>
      </c>
      <c r="E17" s="147">
        <f>3924-436</f>
        <v>3488</v>
      </c>
      <c r="F17" s="147">
        <v>3543</v>
      </c>
      <c r="G17" s="147">
        <f>297+255</f>
        <v>552</v>
      </c>
      <c r="H17" s="148">
        <f>365+436</f>
        <v>801</v>
      </c>
      <c r="I17" s="150">
        <f t="shared" si="0"/>
        <v>4040</v>
      </c>
      <c r="J17" s="149">
        <v>5365385</v>
      </c>
      <c r="K17" s="34"/>
    </row>
    <row r="18" spans="2:11" ht="12.75">
      <c r="B18" s="146" t="str">
        <f>RENINVAL!B18</f>
        <v>CN Life</v>
      </c>
      <c r="C18" s="181"/>
      <c r="D18" s="147">
        <v>0</v>
      </c>
      <c r="E18" s="147">
        <f>8269-451</f>
        <v>7818</v>
      </c>
      <c r="F18" s="147">
        <v>8305</v>
      </c>
      <c r="G18" s="147">
        <f>465+308</f>
        <v>773</v>
      </c>
      <c r="H18" s="148">
        <f>641+451</f>
        <v>1092</v>
      </c>
      <c r="I18" s="150">
        <f t="shared" si="0"/>
        <v>8591</v>
      </c>
      <c r="J18" s="149">
        <v>16352744</v>
      </c>
      <c r="K18" s="34"/>
    </row>
    <row r="19" spans="2:11" ht="12.75">
      <c r="B19" s="146" t="str">
        <f>RENINVAL!B19</f>
        <v>Consorcio Nacional  </v>
      </c>
      <c r="C19" s="181"/>
      <c r="D19" s="147">
        <v>1449</v>
      </c>
      <c r="E19" s="147">
        <f>30251-6742</f>
        <v>23509</v>
      </c>
      <c r="F19" s="147">
        <v>23708</v>
      </c>
      <c r="G19" s="147">
        <f>2180+3427</f>
        <v>5607</v>
      </c>
      <c r="H19" s="148">
        <f>2845+6742</f>
        <v>9587</v>
      </c>
      <c r="I19" s="150">
        <f t="shared" si="0"/>
        <v>29116</v>
      </c>
      <c r="J19" s="149">
        <v>65903717</v>
      </c>
      <c r="K19" s="34"/>
    </row>
    <row r="20" spans="2:11" ht="12.75">
      <c r="B20" s="146" t="str">
        <f>RENINVAL!B20</f>
        <v>Construcción</v>
      </c>
      <c r="C20" s="181"/>
      <c r="D20" s="147">
        <v>1096</v>
      </c>
      <c r="E20" s="147">
        <f>27433-5258</f>
        <v>22175</v>
      </c>
      <c r="F20" s="147">
        <v>16499</v>
      </c>
      <c r="G20" s="147">
        <f>1779-164+2894</f>
        <v>4509</v>
      </c>
      <c r="H20" s="148">
        <f>2090+5258</f>
        <v>7348</v>
      </c>
      <c r="I20" s="150">
        <f t="shared" si="0"/>
        <v>26684</v>
      </c>
      <c r="J20" s="149">
        <v>39501362</v>
      </c>
      <c r="K20" s="34"/>
    </row>
    <row r="21" spans="2:11" ht="12.75">
      <c r="B21" s="146" t="str">
        <f>RENINVAL!B21</f>
        <v>Cruz del Sur</v>
      </c>
      <c r="C21" s="181"/>
      <c r="D21" s="147">
        <v>241</v>
      </c>
      <c r="E21" s="147">
        <f>8192-1858</f>
        <v>6334</v>
      </c>
      <c r="F21" s="147">
        <v>7019</v>
      </c>
      <c r="G21" s="147">
        <f>122-18+681</f>
        <v>785</v>
      </c>
      <c r="H21" s="148">
        <f>549+1858</f>
        <v>2407</v>
      </c>
      <c r="I21" s="150">
        <f t="shared" si="0"/>
        <v>7119</v>
      </c>
      <c r="J21" s="149">
        <v>12082792</v>
      </c>
      <c r="K21" s="34"/>
    </row>
    <row r="22" spans="2:11" ht="12.75">
      <c r="B22" s="146" t="str">
        <f>RENINVAL!B22</f>
        <v>Euroamérica  </v>
      </c>
      <c r="C22" s="181"/>
      <c r="D22" s="147">
        <v>337</v>
      </c>
      <c r="E22" s="147">
        <f>8805-771</f>
        <v>8034</v>
      </c>
      <c r="F22" s="147">
        <v>6723</v>
      </c>
      <c r="G22" s="147">
        <f>708-7+471</f>
        <v>1172</v>
      </c>
      <c r="H22" s="148">
        <f>761+771</f>
        <v>1532</v>
      </c>
      <c r="I22" s="150">
        <f t="shared" si="0"/>
        <v>9206</v>
      </c>
      <c r="J22" s="149">
        <v>15091999</v>
      </c>
      <c r="K22" s="34"/>
    </row>
    <row r="23" spans="2:11" ht="12.75">
      <c r="B23" s="146" t="str">
        <f>RENINVAL!B23</f>
        <v>ING</v>
      </c>
      <c r="C23" s="181"/>
      <c r="D23" s="147">
        <v>2046</v>
      </c>
      <c r="E23" s="147">
        <f>35573-7090</f>
        <v>28483</v>
      </c>
      <c r="F23" s="147">
        <v>41925</v>
      </c>
      <c r="G23" s="147">
        <f>277-23+3329</f>
        <v>3583</v>
      </c>
      <c r="H23" s="148">
        <f>2549+7090</f>
        <v>9639</v>
      </c>
      <c r="I23" s="150">
        <f t="shared" si="0"/>
        <v>32066</v>
      </c>
      <c r="J23" s="149">
        <v>54433036</v>
      </c>
      <c r="K23" s="34"/>
    </row>
    <row r="24" spans="2:11" ht="12.75">
      <c r="B24" s="146" t="str">
        <f>RENINVAL!B24</f>
        <v>Interamericana</v>
      </c>
      <c r="C24" s="181"/>
      <c r="D24" s="147">
        <v>0</v>
      </c>
      <c r="E24" s="147">
        <f>973-10</f>
        <v>963</v>
      </c>
      <c r="F24" s="147">
        <v>663</v>
      </c>
      <c r="G24" s="147">
        <f>292+6</f>
        <v>298</v>
      </c>
      <c r="H24" s="148">
        <f>322+10</f>
        <v>332</v>
      </c>
      <c r="I24" s="150">
        <f t="shared" si="0"/>
        <v>1261</v>
      </c>
      <c r="J24" s="149">
        <v>1148573</v>
      </c>
      <c r="K24" s="34"/>
    </row>
    <row r="25" spans="2:11" ht="12.75">
      <c r="B25" s="146" t="str">
        <f>RENINVAL!B25</f>
        <v>Interrentas</v>
      </c>
      <c r="C25" s="181"/>
      <c r="D25" s="147">
        <v>1102</v>
      </c>
      <c r="E25" s="147">
        <f>10733-670</f>
        <v>10063</v>
      </c>
      <c r="F25" s="147">
        <v>14738</v>
      </c>
      <c r="G25" s="147">
        <f>442+280</f>
        <v>722</v>
      </c>
      <c r="H25" s="147">
        <f>619+670</f>
        <v>1289</v>
      </c>
      <c r="I25" s="150">
        <f t="shared" si="0"/>
        <v>10785</v>
      </c>
      <c r="J25" s="149">
        <v>23726738</v>
      </c>
      <c r="K25" s="34"/>
    </row>
    <row r="26" spans="2:11" ht="12.75">
      <c r="B26" s="146" t="str">
        <f>RENINVAL!B26</f>
        <v>Le Mans Desarrollo</v>
      </c>
      <c r="C26" s="181"/>
      <c r="D26" s="147">
        <v>0</v>
      </c>
      <c r="E26" s="147">
        <f>3193-207</f>
        <v>2986</v>
      </c>
      <c r="F26" s="147">
        <v>2448</v>
      </c>
      <c r="G26" s="147">
        <f>235+139</f>
        <v>374</v>
      </c>
      <c r="H26" s="148">
        <f>310+207</f>
        <v>517</v>
      </c>
      <c r="I26" s="150">
        <f t="shared" si="0"/>
        <v>3360</v>
      </c>
      <c r="J26" s="149">
        <v>2453468</v>
      </c>
      <c r="K26" s="34"/>
    </row>
    <row r="27" spans="2:11" ht="12.75">
      <c r="B27" s="146" t="str">
        <f>RENINVAL!B27</f>
        <v>Metlife</v>
      </c>
      <c r="C27" s="181"/>
      <c r="D27" s="147">
        <v>3067</v>
      </c>
      <c r="E27" s="147">
        <f>38991-3022</f>
        <v>35969</v>
      </c>
      <c r="F27" s="147">
        <v>37987</v>
      </c>
      <c r="G27" s="147">
        <f>2621-19+1706</f>
        <v>4308</v>
      </c>
      <c r="H27" s="148">
        <f>3199+3022</f>
        <v>6221</v>
      </c>
      <c r="I27" s="150">
        <f>E27+G27</f>
        <v>40277</v>
      </c>
      <c r="J27" s="149">
        <v>53188963</v>
      </c>
      <c r="K27" s="34"/>
    </row>
    <row r="28" spans="2:11" ht="12.75">
      <c r="B28" s="146" t="str">
        <f>RENINVAL!B28</f>
        <v>Ohio</v>
      </c>
      <c r="C28" s="181"/>
      <c r="D28" s="147">
        <v>1151</v>
      </c>
      <c r="E28" s="147">
        <f>12689-1379</f>
        <v>11310</v>
      </c>
      <c r="F28" s="147">
        <v>10616</v>
      </c>
      <c r="G28" s="147">
        <f>556-2+481</f>
        <v>1035</v>
      </c>
      <c r="H28" s="148">
        <f>507+1379</f>
        <v>1886</v>
      </c>
      <c r="I28" s="150">
        <f>E28+G28</f>
        <v>12345</v>
      </c>
      <c r="J28" s="149">
        <v>15172145</v>
      </c>
      <c r="K28" s="34"/>
    </row>
    <row r="29" spans="2:11" ht="12.75">
      <c r="B29" s="146" t="str">
        <f>RENINVAL!B29</f>
        <v>Penta</v>
      </c>
      <c r="C29" s="181"/>
      <c r="D29" s="147">
        <v>1225</v>
      </c>
      <c r="E29" s="147">
        <f>14709-2146</f>
        <v>12563</v>
      </c>
      <c r="F29" s="147">
        <v>14955</v>
      </c>
      <c r="G29" s="147">
        <f>575-11+1100</f>
        <v>1664</v>
      </c>
      <c r="H29" s="148">
        <f>743+2146</f>
        <v>2889</v>
      </c>
      <c r="I29" s="150">
        <f>E29+G29</f>
        <v>14227</v>
      </c>
      <c r="J29" s="149">
        <v>24356856</v>
      </c>
      <c r="K29" s="34"/>
    </row>
    <row r="30" spans="2:11" ht="12.75">
      <c r="B30" s="146" t="str">
        <f>RENINVAL!B30</f>
        <v>Principal    </v>
      </c>
      <c r="C30" s="181"/>
      <c r="D30" s="147">
        <v>1691</v>
      </c>
      <c r="E30" s="151">
        <f>31244-5871</f>
        <v>25373</v>
      </c>
      <c r="F30" s="147">
        <v>29477</v>
      </c>
      <c r="G30" s="147">
        <f>1894-150+2871</f>
        <v>4615</v>
      </c>
      <c r="H30" s="148">
        <f>2216+5871</f>
        <v>8087</v>
      </c>
      <c r="I30" s="150">
        <f t="shared" si="0"/>
        <v>29988</v>
      </c>
      <c r="J30" s="149">
        <v>50093186</v>
      </c>
      <c r="K30" s="34"/>
    </row>
    <row r="31" spans="2:11" ht="12.75">
      <c r="B31" s="146" t="str">
        <f>RENINVAL!B31</f>
        <v>Renta Nacional</v>
      </c>
      <c r="C31" s="181"/>
      <c r="D31" s="147">
        <v>938</v>
      </c>
      <c r="E31" s="147">
        <f>13680-1757</f>
        <v>11923</v>
      </c>
      <c r="F31" s="147">
        <v>11671</v>
      </c>
      <c r="G31" s="147">
        <f>2607-1186+1131</f>
        <v>2552</v>
      </c>
      <c r="H31" s="148">
        <f>1089+1757</f>
        <v>2846</v>
      </c>
      <c r="I31" s="150">
        <f t="shared" si="0"/>
        <v>14475</v>
      </c>
      <c r="J31" s="149">
        <v>14356967</v>
      </c>
      <c r="K31" s="34"/>
    </row>
    <row r="32" spans="2:11" ht="12.75">
      <c r="B32" s="146" t="str">
        <f>RENINVAL!B32</f>
        <v>Security</v>
      </c>
      <c r="C32" s="181"/>
      <c r="D32" s="152">
        <v>0</v>
      </c>
      <c r="E32" s="152">
        <f>1492-90</f>
        <v>1402</v>
      </c>
      <c r="F32" s="152">
        <v>1180</v>
      </c>
      <c r="G32" s="152">
        <f>220+67</f>
        <v>287</v>
      </c>
      <c r="H32" s="153">
        <f>250+90</f>
        <v>340</v>
      </c>
      <c r="I32" s="150">
        <f>E32+G32</f>
        <v>1689</v>
      </c>
      <c r="J32" s="149">
        <v>2288222</v>
      </c>
      <c r="K32" s="34"/>
    </row>
    <row r="33" spans="2:11" ht="12.75">
      <c r="B33" s="146" t="str">
        <f>RENINVAL!B33</f>
        <v>Vida Corp</v>
      </c>
      <c r="C33" s="181"/>
      <c r="D33" s="147">
        <v>917</v>
      </c>
      <c r="E33" s="147">
        <f>18861-2277</f>
        <v>16584</v>
      </c>
      <c r="F33" s="147">
        <v>18768</v>
      </c>
      <c r="G33" s="147">
        <f>1141-37+1226</f>
        <v>2330</v>
      </c>
      <c r="H33" s="148">
        <f>1396+2277</f>
        <v>3673</v>
      </c>
      <c r="I33" s="150">
        <f t="shared" si="0"/>
        <v>18914</v>
      </c>
      <c r="J33" s="149">
        <v>40561413</v>
      </c>
      <c r="K33" s="34"/>
    </row>
    <row r="34" spans="2:11" ht="12.75">
      <c r="B34" s="146" t="str">
        <f>RENINVAL!B34</f>
        <v>Vitalis</v>
      </c>
      <c r="C34" s="181"/>
      <c r="D34" s="147">
        <v>0</v>
      </c>
      <c r="E34" s="147">
        <f>3914-621</f>
        <v>3293</v>
      </c>
      <c r="F34" s="147">
        <v>3931</v>
      </c>
      <c r="G34" s="147">
        <f>120+322</f>
        <v>442</v>
      </c>
      <c r="H34" s="148">
        <f>166+621</f>
        <v>787</v>
      </c>
      <c r="I34" s="150">
        <f t="shared" si="0"/>
        <v>3735</v>
      </c>
      <c r="J34" s="149">
        <v>5179443</v>
      </c>
      <c r="K34" s="34"/>
    </row>
    <row r="35" spans="2:11" ht="12.75">
      <c r="B35" s="154"/>
      <c r="C35" s="179"/>
      <c r="D35" s="155"/>
      <c r="E35" s="155"/>
      <c r="F35" s="155"/>
      <c r="G35" s="155"/>
      <c r="H35" s="156"/>
      <c r="I35" s="155"/>
      <c r="J35" s="157"/>
      <c r="K35" s="34"/>
    </row>
    <row r="36" spans="2:11" ht="12.75">
      <c r="B36" s="158" t="s">
        <v>23</v>
      </c>
      <c r="C36" s="180"/>
      <c r="D36" s="159">
        <f aca="true" t="shared" si="1" ref="D36:J36">SUM(D14:D34)</f>
        <v>17270</v>
      </c>
      <c r="E36" s="159">
        <f t="shared" si="1"/>
        <v>262354</v>
      </c>
      <c r="F36" s="159">
        <f t="shared" si="1"/>
        <v>290424</v>
      </c>
      <c r="G36" s="159">
        <f t="shared" si="1"/>
        <v>39752</v>
      </c>
      <c r="H36" s="160">
        <f t="shared" si="1"/>
        <v>68168</v>
      </c>
      <c r="I36" s="159">
        <f t="shared" si="1"/>
        <v>302570</v>
      </c>
      <c r="J36" s="161">
        <f t="shared" si="1"/>
        <v>491794727</v>
      </c>
      <c r="K36" s="35"/>
    </row>
    <row r="37" spans="2:11" ht="12.75">
      <c r="B37" s="145"/>
      <c r="C37" s="162"/>
      <c r="D37" s="162"/>
      <c r="E37" s="162"/>
      <c r="F37" s="162"/>
      <c r="G37" s="162"/>
      <c r="H37" s="57"/>
      <c r="I37" s="162"/>
      <c r="J37" s="163"/>
      <c r="K37" s="10"/>
    </row>
    <row r="38" spans="2:10" ht="12.75">
      <c r="B38" s="73" t="s">
        <v>64</v>
      </c>
      <c r="C38" s="164"/>
      <c r="D38" s="139"/>
      <c r="E38" s="139"/>
      <c r="F38" s="139"/>
      <c r="G38" s="139"/>
      <c r="H38" s="140"/>
      <c r="I38" s="139"/>
      <c r="J38" s="139"/>
    </row>
    <row r="39" spans="2:10" ht="12.75">
      <c r="B39" s="73"/>
      <c r="C39" s="164"/>
      <c r="D39" s="139"/>
      <c r="E39" s="139"/>
      <c r="F39" s="139"/>
      <c r="G39" s="139"/>
      <c r="H39" s="140"/>
      <c r="I39" s="139"/>
      <c r="J39" s="139"/>
    </row>
    <row r="40" spans="2:10" ht="12.75">
      <c r="B40" s="73"/>
      <c r="C40" s="164"/>
      <c r="D40" s="139"/>
      <c r="E40" s="139"/>
      <c r="F40" s="139"/>
      <c r="G40" s="139"/>
      <c r="H40" s="140"/>
      <c r="I40" s="139"/>
      <c r="J40" s="139"/>
    </row>
    <row r="41" spans="2:10" ht="12.75">
      <c r="B41" s="73"/>
      <c r="C41" s="164"/>
      <c r="D41" s="139"/>
      <c r="E41" s="139"/>
      <c r="F41" s="139"/>
      <c r="G41" s="139"/>
      <c r="H41" s="140"/>
      <c r="I41" s="139"/>
      <c r="J41" s="139"/>
    </row>
    <row r="42" spans="2:10" ht="12.75">
      <c r="B42" s="73"/>
      <c r="C42" s="164"/>
      <c r="D42" s="139"/>
      <c r="E42" s="139"/>
      <c r="F42" s="139"/>
      <c r="G42" s="139"/>
      <c r="H42" s="140"/>
      <c r="I42" s="139"/>
      <c r="J42" s="139"/>
    </row>
    <row r="43" spans="2:10" ht="12.75">
      <c r="B43" s="73"/>
      <c r="C43" s="164"/>
      <c r="D43" s="139"/>
      <c r="E43" s="139"/>
      <c r="F43" s="139"/>
      <c r="G43" s="139"/>
      <c r="H43" s="140"/>
      <c r="I43" s="139"/>
      <c r="J43" s="139"/>
    </row>
    <row r="44" spans="2:10" ht="12.75">
      <c r="B44" s="73"/>
      <c r="C44" s="169"/>
      <c r="D44" s="139"/>
      <c r="E44" s="139"/>
      <c r="F44" s="139"/>
      <c r="G44" s="139"/>
      <c r="H44" s="140"/>
      <c r="I44" s="139"/>
      <c r="J44" s="139"/>
    </row>
    <row r="45" ht="12.75">
      <c r="B45" s="73"/>
    </row>
    <row r="49" spans="2:10" ht="12">
      <c r="B49" s="12"/>
      <c r="C49" s="12"/>
      <c r="D49" s="12"/>
      <c r="E49" s="12"/>
      <c r="F49" s="13"/>
      <c r="G49" s="13"/>
      <c r="H49" s="33"/>
      <c r="I49" s="13"/>
      <c r="J49" s="13"/>
    </row>
    <row r="50" spans="2:10" ht="12">
      <c r="B50" s="12"/>
      <c r="C50" s="12"/>
      <c r="D50" s="12"/>
      <c r="E50" s="12"/>
      <c r="F50" s="13"/>
      <c r="G50" s="13"/>
      <c r="H50" s="33"/>
      <c r="I50" s="13"/>
      <c r="J50" s="13"/>
    </row>
    <row r="51" spans="2:10" ht="12">
      <c r="B51" s="12"/>
      <c r="C51" s="12"/>
      <c r="D51" s="12"/>
      <c r="E51" s="12"/>
      <c r="F51" s="13"/>
      <c r="G51" s="13"/>
      <c r="H51" s="33"/>
      <c r="I51" s="13"/>
      <c r="J51" s="13"/>
    </row>
    <row r="52" spans="2:10" ht="12">
      <c r="B52" s="13"/>
      <c r="C52" s="13"/>
      <c r="D52" s="13"/>
      <c r="E52" s="12"/>
      <c r="F52" s="13"/>
      <c r="G52" s="13"/>
      <c r="H52" s="33"/>
      <c r="I52" s="13"/>
      <c r="J52" s="13"/>
    </row>
    <row r="53" spans="2:11" ht="12">
      <c r="B53" s="13"/>
      <c r="C53" s="13"/>
      <c r="D53" s="13"/>
      <c r="E53" s="12"/>
      <c r="F53" s="13"/>
      <c r="G53" s="13"/>
      <c r="H53" s="33"/>
      <c r="I53" s="13"/>
      <c r="J53" s="13"/>
      <c r="K53" s="14"/>
    </row>
    <row r="54" spans="2:10" ht="12">
      <c r="B54" s="13"/>
      <c r="C54" s="13"/>
      <c r="D54" s="13"/>
      <c r="E54" s="12"/>
      <c r="F54" s="13"/>
      <c r="G54" s="13"/>
      <c r="H54" s="33"/>
      <c r="I54" s="13"/>
      <c r="J54" s="13"/>
    </row>
    <row r="55" spans="2:10" ht="12">
      <c r="B55" s="13"/>
      <c r="C55" s="13"/>
      <c r="D55" s="13"/>
      <c r="E55" s="13"/>
      <c r="F55" s="13"/>
      <c r="G55" s="13"/>
      <c r="H55" s="33"/>
      <c r="I55" s="13"/>
      <c r="J55" s="13"/>
    </row>
    <row r="56" spans="2:10" ht="12">
      <c r="B56" s="13"/>
      <c r="C56" s="13"/>
      <c r="D56" s="13"/>
      <c r="E56" s="13"/>
      <c r="F56" s="13"/>
      <c r="G56" s="13"/>
      <c r="H56" s="33"/>
      <c r="I56" s="13"/>
      <c r="J56" s="13"/>
    </row>
    <row r="57" spans="2:10" ht="12">
      <c r="B57" s="13"/>
      <c r="C57" s="13"/>
      <c r="D57" s="13"/>
      <c r="E57" s="13"/>
      <c r="F57" s="13"/>
      <c r="G57" s="13"/>
      <c r="H57" s="33"/>
      <c r="I57" s="13"/>
      <c r="J57" s="13"/>
    </row>
    <row r="64" spans="4:10" ht="12">
      <c r="D64" s="13"/>
      <c r="E64" s="13"/>
      <c r="F64" s="13"/>
      <c r="G64" s="13"/>
      <c r="H64" s="33"/>
      <c r="J64" s="13"/>
    </row>
    <row r="70" spans="2:3" ht="12">
      <c r="B70" s="13"/>
      <c r="C70" s="13"/>
    </row>
    <row r="74" spans="4:10" ht="12">
      <c r="D74" s="13"/>
      <c r="E74" s="13"/>
      <c r="F74" s="13"/>
      <c r="G74" s="13"/>
      <c r="H74" s="33"/>
      <c r="J74" s="13"/>
    </row>
    <row r="81" spans="4:10" ht="12">
      <c r="D81" s="13"/>
      <c r="E81" s="13"/>
      <c r="F81" s="13"/>
      <c r="G81" s="13"/>
      <c r="H81" s="33"/>
      <c r="J81" s="13"/>
    </row>
  </sheetData>
  <printOptions/>
  <pageMargins left="0.984251968503937" right="0.58" top="0.18" bottom="0.24" header="0" footer="0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AAAlvara</cp:lastModifiedBy>
  <cp:lastPrinted>2004-11-18T19:46:29Z</cp:lastPrinted>
  <dcterms:created xsi:type="dcterms:W3CDTF">1998-09-10T16:09:55Z</dcterms:created>
  <dcterms:modified xsi:type="dcterms:W3CDTF">2004-11-23T21:20:08Z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_AdHocReviewCycle">
    <vt:i4>-1307569891</vt:i4>
  </property>
  <property fmtid="{D5CDD505-2E9C-101B-9397-08002B2CF9AE}" pid="4" name="_EmailSubje">
    <vt:lpwstr>boletín octubre</vt:lpwstr>
  </property>
  <property fmtid="{D5CDD505-2E9C-101B-9397-08002B2CF9AE}" pid="5" name="_AuthorEma">
    <vt:lpwstr>AAAlvarado@svs.cl</vt:lpwstr>
  </property>
  <property fmtid="{D5CDD505-2E9C-101B-9397-08002B2CF9AE}" pid="6" name="_AuthorEmailDisplayNa">
    <vt:lpwstr>Alvarado Bravo Alejandro</vt:lpwstr>
  </property>
</Properties>
</file>