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8355" windowHeight="4965" activeTab="0"/>
  </bookViews>
  <sheets>
    <sheet name="VIDA" sheetId="1" r:id="rId1"/>
    <sheet name="MUTUALIDADES" sheetId="2" r:id="rId2"/>
  </sheets>
  <definedNames>
    <definedName name="_xlnm.Print_Area" localSheetId="1">'MUTUALIDADES'!$A$1:$K$21</definedName>
    <definedName name="_xlnm.Print_Area" localSheetId="0">'VIDA'!$A$1:$M$42</definedName>
  </definedNames>
  <calcPr fullCalcOnLoad="1"/>
</workbook>
</file>

<file path=xl/sharedStrings.xml><?xml version="1.0" encoding="utf-8"?>
<sst xmlns="http://schemas.openxmlformats.org/spreadsheetml/2006/main" count="109" uniqueCount="80">
  <si>
    <t>SOCIEDAD</t>
  </si>
  <si>
    <t>PATRIMONIO</t>
  </si>
  <si>
    <t>OBLIGACION DE</t>
  </si>
  <si>
    <t>INVER.REPRES.</t>
  </si>
  <si>
    <t>SUPERAV.(DEF) DE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</si>
  <si>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</si>
  <si>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</si>
  <si>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</si>
  <si>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</si>
  <si>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</si>
  <si>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</si>
  <si>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</si>
  <si>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</si>
  <si>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Chilena Consolidada</t>
  </si>
  <si>
    <t>Cruz del Sur</t>
  </si>
  <si>
    <t>Mutualidad de Carabineros</t>
  </si>
  <si>
    <t>Renta Nacional</t>
  </si>
  <si>
    <t>INVERSIONES NO</t>
  </si>
  <si>
    <t>ENDEUDAMIENTO</t>
  </si>
  <si>
    <t xml:space="preserve"> </t>
  </si>
  <si>
    <t>Bci</t>
  </si>
  <si>
    <t>Security</t>
  </si>
  <si>
    <t>SEGUROS DE VIDA</t>
  </si>
  <si>
    <t>(al 31 de marzo de 2004, montos expresados en miles de pesos)</t>
  </si>
  <si>
    <t>INVERSIONES</t>
  </si>
  <si>
    <t>RES. PREVIS.</t>
  </si>
  <si>
    <t>RES. NO PREVIS.</t>
  </si>
  <si>
    <t>RES. ADIC.</t>
  </si>
  <si>
    <t>PAT. RIESGO</t>
  </si>
  <si>
    <t xml:space="preserve">ABN Amro </t>
  </si>
  <si>
    <t>Altavida</t>
  </si>
  <si>
    <t>Banchile</t>
  </si>
  <si>
    <t>BBVA</t>
  </si>
  <si>
    <t>Bice</t>
  </si>
  <si>
    <t xml:space="preserve">Cardif   </t>
  </si>
  <si>
    <t xml:space="preserve">Cigna   </t>
  </si>
  <si>
    <t>CN Life</t>
  </si>
  <si>
    <t>Consorcio Nacional</t>
  </si>
  <si>
    <t xml:space="preserve">Construcción   </t>
  </si>
  <si>
    <t xml:space="preserve">Euroamérica </t>
  </si>
  <si>
    <t xml:space="preserve">Huelén </t>
  </si>
  <si>
    <t xml:space="preserve">ING </t>
  </si>
  <si>
    <t>Interamericana</t>
  </si>
  <si>
    <t>Interrentas</t>
  </si>
  <si>
    <t xml:space="preserve">Mapfre  </t>
  </si>
  <si>
    <t>Metlife</t>
  </si>
  <si>
    <t>Ohio</t>
  </si>
  <si>
    <t>Penta</t>
  </si>
  <si>
    <t>Principal</t>
  </si>
  <si>
    <t xml:space="preserve">Vida Corp  </t>
  </si>
  <si>
    <t>Vitalis</t>
  </si>
  <si>
    <t xml:space="preserve">TOTAL ASEGURADORAS    </t>
  </si>
  <si>
    <t>Caja Reaseguradora</t>
  </si>
  <si>
    <t>TOTAL REASEGURADORAS</t>
  </si>
  <si>
    <t xml:space="preserve">  </t>
  </si>
  <si>
    <t>MUTUALIDADES</t>
  </si>
  <si>
    <t>VENTAS INSTITUCIONALES EXCLUSIVAMENTE</t>
  </si>
  <si>
    <t xml:space="preserve">             ENDEUDAMIENTO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</si>
  <si>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</si>
  <si>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</si>
  <si>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</si>
  <si>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</si>
  <si>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</si>
  <si>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</si>
  <si>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</si>
  <si>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</si>
  <si>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</si>
  <si>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Mutualidad del Ejército y Aviación</t>
  </si>
  <si>
    <t>VENTAS INSTITUCIONALES Y NO INSTITUCIONALES SIMULTANEAMENTE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</si>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</sst>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$&quot;_);\(#,##0\ &quot;$&quot;\)"/>
    <numFmt numFmtId="193" formatCode="#,##0\ &quot;$&quot;_);[Red]\(#,##0\ &quot;$&quot;\)"/>
    <numFmt numFmtId="194" formatCode="#,##0.00\ &quot;$&quot;_);\(#,##0.00\ &quot;$&quot;\)"/>
    <numFmt numFmtId="195" formatCode="#,##0.00\ &quot;$&quot;_);[Red]\(#,##0.00\ &quot;$&quot;\)"/>
    <numFmt numFmtId="196" formatCode="_ * #,##0_)\ &quot;$&quot;_ ;_ * \(#,##0\)\ &quot;$&quot;_ ;_ * &quot;-&quot;_)\ &quot;$&quot;_ ;_ @_ "/>
    <numFmt numFmtId="197" formatCode="_ * #,##0_)\ _$_ ;_ * \(#,##0\)\ _$_ ;_ * &quot;-&quot;_)\ _$_ ;_ @_ "/>
    <numFmt numFmtId="198" formatCode="_ * #,##0.00_)\ &quot;$&quot;_ ;_ * \(#,##0.00\)\ &quot;$&quot;_ ;_ * &quot;-&quot;??_)\ &quot;$&quot;_ ;_ @_ "/>
    <numFmt numFmtId="199" formatCode="_ * #,##0.00_)\ _$_ ;_ * \(#,##0.00\)\ _$_ ;_ * &quot;-&quot;??_)\ _$_ ;_ @_ 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#,##0.000"/>
    <numFmt numFmtId="213" formatCode="#,##0.0000"/>
    <numFmt numFmtId="214" formatCode="#,##0.0"/>
    <numFmt numFmtId="215" formatCode="0.00000000"/>
    <numFmt numFmtId="216" formatCode="0.0000000"/>
    <numFmt numFmtId="217" formatCode="0.000000"/>
    <numFmt numFmtId="218" formatCode="0.00000"/>
    <numFmt numFmtId="219" formatCode="0.0000"/>
    <numFmt numFmtId="220" formatCode="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color indexed="10"/>
      <name val="MS Sans Serif"/>
      <family val="2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 quotePrefix="1">
      <alignment horizontal="left"/>
    </xf>
    <xf numFmtId="3" fontId="4" fillId="0" borderId="2" xfId="0" applyNumberFormat="1" applyFont="1" applyFill="1" applyBorder="1" applyAlignment="1" quotePrefix="1">
      <alignment horizontal="left"/>
    </xf>
    <xf numFmtId="3" fontId="0" fillId="0" borderId="2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left"/>
    </xf>
    <xf numFmtId="3" fontId="0" fillId="0" borderId="3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0" borderId="3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4" fontId="0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4" fontId="0" fillId="0" borderId="3" xfId="0" applyNumberFormat="1" applyFill="1" applyBorder="1" applyAlignment="1">
      <alignment horizontal="right"/>
    </xf>
    <xf numFmtId="3" fontId="5" fillId="0" borderId="0" xfId="0" applyNumberFormat="1" applyFont="1" applyFill="1" applyAlignment="1">
      <alignment horizontal="left" vertical="top"/>
    </xf>
    <xf numFmtId="3" fontId="5" fillId="0" borderId="1" xfId="0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 quotePrefix="1">
      <alignment horizontal="left"/>
    </xf>
    <xf numFmtId="220" fontId="0" fillId="0" borderId="0" xfId="0" applyNumberForma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 quotePrefix="1">
      <alignment horizontal="right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22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220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2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2" fontId="4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 quotePrefix="1">
      <alignment horizontal="left"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 horizontal="left"/>
    </xf>
    <xf numFmtId="3" fontId="4" fillId="0" borderId="2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65"/>
  <sheetViews>
    <sheetView tabSelected="1" workbookViewId="0" topLeftCell="A1">
      <selection activeCell="C2" sqref="C2"/>
    </sheetView>
  </sheetViews>
  <sheetFormatPr defaultColWidth="11.421875" defaultRowHeight="12.75"/>
  <cols>
    <col min="1" max="1" width="2.57421875" style="1" customWidth="1"/>
    <col min="2" max="2" width="22.421875" style="1" customWidth="1"/>
    <col min="3" max="3" width="12.140625" style="1" bestFit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3.57421875" style="1" customWidth="1"/>
    <col min="11" max="11" width="18.57421875" style="1" bestFit="1" customWidth="1"/>
    <col min="12" max="13" width="12.28125" style="1" bestFit="1" customWidth="1"/>
    <col min="14" max="16384" width="11.421875" style="1" customWidth="1"/>
  </cols>
  <sheetData>
    <row r="1" spans="1:5" ht="12.75">
      <c r="A1" s="4"/>
      <c r="B1" s="6"/>
      <c r="C1" s="7"/>
      <c r="D1" s="7"/>
      <c r="E1" s="18"/>
    </row>
    <row r="2" spans="1:4" ht="12.75">
      <c r="A2" s="19" t="s">
        <v>22</v>
      </c>
      <c r="B2" s="19"/>
      <c r="C2" s="7"/>
      <c r="D2" s="7"/>
    </row>
    <row r="3" spans="1:13" ht="12.75">
      <c r="A3" s="5" t="s">
        <v>23</v>
      </c>
      <c r="B3" s="19"/>
      <c r="C3" s="7"/>
      <c r="D3" s="7"/>
      <c r="M3" s="20"/>
    </row>
    <row r="4" spans="1:13" ht="12.75">
      <c r="A4" s="3" t="s">
        <v>0</v>
      </c>
      <c r="B4" s="3"/>
      <c r="C4" s="21" t="s">
        <v>1</v>
      </c>
      <c r="D4" s="82" t="s">
        <v>18</v>
      </c>
      <c r="E4" s="82"/>
      <c r="F4" s="21" t="s">
        <v>2</v>
      </c>
      <c r="G4" s="22" t="s">
        <v>3</v>
      </c>
      <c r="H4" s="22" t="s">
        <v>4</v>
      </c>
      <c r="I4" s="21" t="s">
        <v>17</v>
      </c>
      <c r="J4" s="21" t="s">
        <v>24</v>
      </c>
      <c r="K4" s="21" t="s">
        <v>24</v>
      </c>
      <c r="L4" s="21" t="s">
        <v>24</v>
      </c>
      <c r="M4" s="21" t="s">
        <v>24</v>
      </c>
    </row>
    <row r="5" spans="1:13" ht="12.75">
      <c r="A5" s="2"/>
      <c r="B5" s="2"/>
      <c r="C5" s="23" t="s">
        <v>5</v>
      </c>
      <c r="D5" s="24" t="s">
        <v>6</v>
      </c>
      <c r="E5" s="24" t="s">
        <v>7</v>
      </c>
      <c r="F5" s="23" t="s">
        <v>8</v>
      </c>
      <c r="G5" s="25" t="s">
        <v>9</v>
      </c>
      <c r="H5" s="24" t="s">
        <v>10</v>
      </c>
      <c r="I5" s="24" t="s">
        <v>11</v>
      </c>
      <c r="J5" s="24" t="s">
        <v>25</v>
      </c>
      <c r="K5" s="24" t="s">
        <v>26</v>
      </c>
      <c r="L5" s="26" t="s">
        <v>27</v>
      </c>
      <c r="M5" s="27" t="s">
        <v>28</v>
      </c>
    </row>
    <row r="6" spans="1:13" ht="12.75">
      <c r="A6" s="20"/>
      <c r="B6" s="20"/>
      <c r="C6" s="20"/>
      <c r="D6" s="20"/>
      <c r="E6" s="20"/>
      <c r="F6" s="28" t="s">
        <v>12</v>
      </c>
      <c r="G6" s="29" t="s">
        <v>5</v>
      </c>
      <c r="H6" s="28" t="s">
        <v>12</v>
      </c>
      <c r="I6" s="30"/>
      <c r="J6" s="20"/>
      <c r="K6" s="20"/>
      <c r="L6" s="20"/>
      <c r="M6" s="20"/>
    </row>
    <row r="7" spans="1:13" ht="12.75">
      <c r="A7" s="2"/>
      <c r="B7" s="2"/>
      <c r="C7" s="2"/>
      <c r="D7" s="2"/>
      <c r="E7" s="2"/>
      <c r="F7" s="23"/>
      <c r="G7" s="31"/>
      <c r="H7" s="23"/>
      <c r="I7" s="24"/>
      <c r="J7" s="2"/>
      <c r="K7" s="2"/>
      <c r="L7" s="2"/>
      <c r="M7" s="2"/>
    </row>
    <row r="8" spans="1:13" s="10" customFormat="1" ht="12.75">
      <c r="A8" s="83" t="s">
        <v>29</v>
      </c>
      <c r="B8" s="83"/>
      <c r="C8" s="10">
        <v>1762505</v>
      </c>
      <c r="D8" s="15">
        <v>1.59</v>
      </c>
      <c r="E8" s="15">
        <v>0.97</v>
      </c>
      <c r="F8" s="10">
        <v>3343184</v>
      </c>
      <c r="G8" s="10">
        <f>+J8+K8+L8+M8</f>
        <v>3359295</v>
      </c>
      <c r="H8" s="8">
        <f aca="true" t="shared" si="0" ref="H8:H33">G8-F8</f>
        <v>16111</v>
      </c>
      <c r="I8" s="10">
        <v>62881</v>
      </c>
      <c r="J8" s="10">
        <v>0</v>
      </c>
      <c r="K8" s="10">
        <f>134295+932630+537524</f>
        <v>1604449</v>
      </c>
      <c r="L8" s="10">
        <v>0</v>
      </c>
      <c r="M8" s="10">
        <v>1754846</v>
      </c>
    </row>
    <row r="9" spans="1:13" s="8" customFormat="1" ht="12.75">
      <c r="A9" s="11" t="s">
        <v>30</v>
      </c>
      <c r="B9" s="12"/>
      <c r="C9" s="10">
        <v>7732805</v>
      </c>
      <c r="D9" s="15">
        <v>1.07</v>
      </c>
      <c r="E9" s="15">
        <v>0.38</v>
      </c>
      <c r="F9" s="10">
        <v>22314545</v>
      </c>
      <c r="G9" s="8">
        <f aca="true" t="shared" si="1" ref="G9:G34">+J9+K9+L9+M9</f>
        <v>26075552</v>
      </c>
      <c r="H9" s="8">
        <f t="shared" si="0"/>
        <v>3761007</v>
      </c>
      <c r="I9" s="10">
        <v>7883579</v>
      </c>
      <c r="J9" s="10">
        <v>0</v>
      </c>
      <c r="K9" s="10">
        <f>1557811+12665924+562371</f>
        <v>14786106</v>
      </c>
      <c r="L9" s="10">
        <v>26544</v>
      </c>
      <c r="M9" s="10">
        <v>11262902</v>
      </c>
    </row>
    <row r="10" spans="1:13" s="8" customFormat="1" ht="12.75">
      <c r="A10" s="11" t="s">
        <v>31</v>
      </c>
      <c r="B10" s="11"/>
      <c r="C10" s="10">
        <v>3202726</v>
      </c>
      <c r="D10" s="15">
        <v>3.13</v>
      </c>
      <c r="E10" s="15">
        <v>0.94</v>
      </c>
      <c r="F10" s="10">
        <v>10916034</v>
      </c>
      <c r="G10" s="8">
        <f t="shared" si="1"/>
        <v>11847144</v>
      </c>
      <c r="H10" s="8">
        <f t="shared" si="0"/>
        <v>931110</v>
      </c>
      <c r="I10" s="10">
        <v>697750</v>
      </c>
      <c r="J10" s="10">
        <v>0</v>
      </c>
      <c r="K10" s="10">
        <f>975567+7117+293499+6437883</f>
        <v>7714066</v>
      </c>
      <c r="L10" s="10">
        <v>27259</v>
      </c>
      <c r="M10" s="10">
        <v>4105819</v>
      </c>
    </row>
    <row r="11" spans="1:13" s="10" customFormat="1" ht="12.75">
      <c r="A11" s="11" t="s">
        <v>32</v>
      </c>
      <c r="B11" s="11"/>
      <c r="C11" s="10">
        <v>1993177</v>
      </c>
      <c r="D11" s="15">
        <v>2.35</v>
      </c>
      <c r="E11" s="15">
        <v>0.11</v>
      </c>
      <c r="F11" s="10">
        <v>24504795</v>
      </c>
      <c r="G11" s="10">
        <f>+J11+K11+L11+M11</f>
        <v>32715986</v>
      </c>
      <c r="H11" s="8">
        <f>G11-F11</f>
        <v>8211191</v>
      </c>
      <c r="I11" s="10">
        <v>106380</v>
      </c>
      <c r="J11" s="10">
        <v>20293024</v>
      </c>
      <c r="K11" s="10">
        <f>323924+1894670</f>
        <v>2218594</v>
      </c>
      <c r="L11" s="10">
        <v>0</v>
      </c>
      <c r="M11" s="10">
        <v>10204368</v>
      </c>
    </row>
    <row r="12" spans="1:13" s="10" customFormat="1" ht="12.75">
      <c r="A12" s="11" t="s">
        <v>20</v>
      </c>
      <c r="B12" s="11"/>
      <c r="C12" s="10">
        <v>4825778</v>
      </c>
      <c r="D12" s="15">
        <v>3.09</v>
      </c>
      <c r="E12" s="15">
        <v>0.54</v>
      </c>
      <c r="F12" s="10">
        <v>31866286</v>
      </c>
      <c r="G12" s="8">
        <f>+J12+K12+L12+M12</f>
        <v>38893103</v>
      </c>
      <c r="H12" s="8">
        <f>G12-F12</f>
        <v>7026817</v>
      </c>
      <c r="I12" s="10">
        <v>1013585</v>
      </c>
      <c r="J12" s="10">
        <v>17070967</v>
      </c>
      <c r="K12" s="10">
        <f>1457980+230162+4876779+3438234</f>
        <v>10003155</v>
      </c>
      <c r="L12" s="10">
        <v>0</v>
      </c>
      <c r="M12" s="10">
        <v>11818981</v>
      </c>
    </row>
    <row r="13" spans="1:13" s="10" customFormat="1" ht="12.75">
      <c r="A13" s="80" t="s">
        <v>33</v>
      </c>
      <c r="B13" s="81"/>
      <c r="C13" s="10">
        <v>25685283</v>
      </c>
      <c r="D13" s="15">
        <v>13.95</v>
      </c>
      <c r="E13" s="15">
        <v>0.67</v>
      </c>
      <c r="F13" s="10">
        <v>378931057</v>
      </c>
      <c r="G13" s="10">
        <f>+J13+K13+L13+M13</f>
        <v>380648929</v>
      </c>
      <c r="H13" s="8">
        <f t="shared" si="0"/>
        <v>1717872</v>
      </c>
      <c r="I13" s="10">
        <v>4933609</v>
      </c>
      <c r="J13" s="10">
        <v>351215443</v>
      </c>
      <c r="K13" s="10">
        <f>554662+3193541</f>
        <v>3748203</v>
      </c>
      <c r="L13" s="10">
        <v>0</v>
      </c>
      <c r="M13" s="10">
        <v>25685283</v>
      </c>
    </row>
    <row r="14" spans="1:13" s="8" customFormat="1" ht="12.75">
      <c r="A14" s="11" t="s">
        <v>34</v>
      </c>
      <c r="B14" s="12"/>
      <c r="C14" s="10">
        <v>3508363</v>
      </c>
      <c r="D14" s="15">
        <v>2.25</v>
      </c>
      <c r="E14" s="15">
        <v>0.65</v>
      </c>
      <c r="F14" s="10">
        <v>12176402</v>
      </c>
      <c r="G14" s="8">
        <f>+J14+K14+L14+M14</f>
        <v>13827627</v>
      </c>
      <c r="H14" s="8">
        <f t="shared" si="0"/>
        <v>1651225</v>
      </c>
      <c r="I14" s="10">
        <v>127474</v>
      </c>
      <c r="J14" s="10">
        <v>0</v>
      </c>
      <c r="K14" s="10">
        <f>1491676+7176363</f>
        <v>8668039</v>
      </c>
      <c r="L14" s="10">
        <v>0</v>
      </c>
      <c r="M14" s="10">
        <v>5159588</v>
      </c>
    </row>
    <row r="15" spans="1:13" s="10" customFormat="1" ht="12.75">
      <c r="A15" s="11" t="s">
        <v>13</v>
      </c>
      <c r="B15" s="12"/>
      <c r="C15" s="10">
        <v>35829519</v>
      </c>
      <c r="D15" s="15">
        <v>8.37</v>
      </c>
      <c r="E15" s="15">
        <v>0.29</v>
      </c>
      <c r="F15" s="10">
        <v>531362054</v>
      </c>
      <c r="G15" s="10">
        <f t="shared" si="1"/>
        <v>550515045</v>
      </c>
      <c r="H15" s="8">
        <f t="shared" si="0"/>
        <v>19152991</v>
      </c>
      <c r="I15" s="10">
        <v>1694545</v>
      </c>
      <c r="J15" s="10">
        <v>456424420</v>
      </c>
      <c r="K15" s="10">
        <f>9585103+29069408+502465+19104130</f>
        <v>58261106</v>
      </c>
      <c r="L15" s="10">
        <v>0</v>
      </c>
      <c r="M15" s="10">
        <v>35829519</v>
      </c>
    </row>
    <row r="16" spans="1:13" s="33" customFormat="1" ht="12.75">
      <c r="A16" s="11" t="s">
        <v>35</v>
      </c>
      <c r="B16" s="11"/>
      <c r="C16" s="8">
        <v>6799064</v>
      </c>
      <c r="D16" s="32">
        <v>5.75</v>
      </c>
      <c r="E16" s="32">
        <v>0.17</v>
      </c>
      <c r="F16" s="8">
        <v>97602800</v>
      </c>
      <c r="G16" s="8">
        <f t="shared" si="1"/>
        <v>107341909</v>
      </c>
      <c r="H16" s="8">
        <f t="shared" si="0"/>
        <v>9739109</v>
      </c>
      <c r="I16" s="8">
        <v>254258</v>
      </c>
      <c r="J16" s="8">
        <v>96003990</v>
      </c>
      <c r="K16" s="8">
        <f>1780901+1841045+916909</f>
        <v>4538855</v>
      </c>
      <c r="L16" s="8">
        <v>0</v>
      </c>
      <c r="M16" s="8">
        <v>6799064</v>
      </c>
    </row>
    <row r="17" spans="1:13" s="10" customFormat="1" ht="12.75">
      <c r="A17" s="11" t="s">
        <v>36</v>
      </c>
      <c r="B17" s="12"/>
      <c r="C17" s="10">
        <v>18506099</v>
      </c>
      <c r="D17" s="15">
        <v>7.04</v>
      </c>
      <c r="E17" s="15">
        <v>0.15</v>
      </c>
      <c r="F17" s="10">
        <v>290231531</v>
      </c>
      <c r="G17" s="10">
        <f>+J17+K17+L17+M17</f>
        <v>309885801</v>
      </c>
      <c r="H17" s="8">
        <f t="shared" si="0"/>
        <v>19654270</v>
      </c>
      <c r="I17" s="10">
        <v>270173</v>
      </c>
      <c r="J17" s="10">
        <v>270438012</v>
      </c>
      <c r="K17" s="10">
        <f>26085+1261335</f>
        <v>1287420</v>
      </c>
      <c r="L17" s="10">
        <v>0</v>
      </c>
      <c r="M17" s="10">
        <v>38160369</v>
      </c>
    </row>
    <row r="18" spans="1:13" s="10" customFormat="1" ht="12.75">
      <c r="A18" s="11" t="s">
        <v>37</v>
      </c>
      <c r="B18" s="11"/>
      <c r="C18" s="10">
        <v>101716180</v>
      </c>
      <c r="D18" s="15">
        <v>7.25</v>
      </c>
      <c r="E18" s="15">
        <v>0.51</v>
      </c>
      <c r="F18" s="10">
        <v>1432265154</v>
      </c>
      <c r="G18" s="10">
        <f t="shared" si="1"/>
        <v>1536806453</v>
      </c>
      <c r="H18" s="8">
        <f t="shared" si="0"/>
        <v>104541299</v>
      </c>
      <c r="I18" s="10">
        <v>27677662</v>
      </c>
      <c r="J18" s="10">
        <v>1232808684</v>
      </c>
      <c r="K18" s="10">
        <f>2933837+39020540+10063811+35290215</f>
        <v>87308403</v>
      </c>
      <c r="L18" s="10">
        <v>8989751</v>
      </c>
      <c r="M18" s="10">
        <v>207699615</v>
      </c>
    </row>
    <row r="19" spans="1:13" s="10" customFormat="1" ht="12.75">
      <c r="A19" s="11" t="s">
        <v>38</v>
      </c>
      <c r="B19" s="11"/>
      <c r="C19" s="10">
        <v>50773601</v>
      </c>
      <c r="D19" s="15">
        <v>9.5</v>
      </c>
      <c r="E19" s="15">
        <v>0.1</v>
      </c>
      <c r="F19" s="10">
        <v>777343387</v>
      </c>
      <c r="G19" s="10">
        <f t="shared" si="1"/>
        <v>797503424</v>
      </c>
      <c r="H19" s="8">
        <f t="shared" si="0"/>
        <v>20160037</v>
      </c>
      <c r="I19" s="10">
        <v>4770395</v>
      </c>
      <c r="J19" s="10">
        <v>721233231</v>
      </c>
      <c r="K19" s="10">
        <f>1186903+22273205+9277+2019365</f>
        <v>25488750</v>
      </c>
      <c r="L19" s="10">
        <v>7842</v>
      </c>
      <c r="M19" s="10">
        <v>50773601</v>
      </c>
    </row>
    <row r="20" spans="1:13" s="10" customFormat="1" ht="12.75">
      <c r="A20" s="11" t="s">
        <v>14</v>
      </c>
      <c r="B20" s="11"/>
      <c r="C20" s="10">
        <v>19473174</v>
      </c>
      <c r="D20" s="15">
        <v>7.93</v>
      </c>
      <c r="E20" s="15">
        <v>0.4</v>
      </c>
      <c r="F20" s="10">
        <v>254019669</v>
      </c>
      <c r="G20" s="10">
        <f t="shared" si="1"/>
        <v>266436906</v>
      </c>
      <c r="H20" s="8">
        <f t="shared" si="0"/>
        <v>12417237</v>
      </c>
      <c r="I20" s="10">
        <v>1955828</v>
      </c>
      <c r="J20" s="10">
        <v>229363475</v>
      </c>
      <c r="K20" s="10">
        <f>1814520+5324410+1012622+9448705</f>
        <v>17600257</v>
      </c>
      <c r="L20" s="10">
        <v>0</v>
      </c>
      <c r="M20" s="10">
        <v>19473174</v>
      </c>
    </row>
    <row r="21" spans="1:13" s="10" customFormat="1" ht="12.75">
      <c r="A21" s="11" t="s">
        <v>39</v>
      </c>
      <c r="B21" s="11"/>
      <c r="C21" s="10">
        <v>20408910</v>
      </c>
      <c r="D21" s="15">
        <v>10.08</v>
      </c>
      <c r="E21" s="15">
        <v>0.27</v>
      </c>
      <c r="F21" s="10">
        <v>317018326</v>
      </c>
      <c r="G21" s="10">
        <f t="shared" si="1"/>
        <v>324703452</v>
      </c>
      <c r="H21" s="8">
        <f t="shared" si="0"/>
        <v>7685126</v>
      </c>
      <c r="I21" s="10">
        <v>2023646</v>
      </c>
      <c r="J21" s="10">
        <v>254426673</v>
      </c>
      <c r="K21" s="10">
        <f>2304970+11754606+12402361+20064295</f>
        <v>46526232</v>
      </c>
      <c r="L21" s="10">
        <v>65885</v>
      </c>
      <c r="M21" s="10">
        <v>23684662</v>
      </c>
    </row>
    <row r="22" spans="1:13" s="10" customFormat="1" ht="12.75">
      <c r="A22" s="11" t="s">
        <v>40</v>
      </c>
      <c r="B22" s="11"/>
      <c r="C22" s="10">
        <v>1513874</v>
      </c>
      <c r="D22" s="15">
        <v>1.16</v>
      </c>
      <c r="E22" s="15">
        <v>0.11</v>
      </c>
      <c r="F22" s="10">
        <v>4635594</v>
      </c>
      <c r="G22" s="10">
        <f t="shared" si="1"/>
        <v>6181002</v>
      </c>
      <c r="H22" s="8">
        <f t="shared" si="0"/>
        <v>1545408</v>
      </c>
      <c r="I22" s="10">
        <v>8011</v>
      </c>
      <c r="J22" s="10">
        <v>0</v>
      </c>
      <c r="K22" s="10">
        <f>26450+3095270</f>
        <v>3121720</v>
      </c>
      <c r="L22" s="10">
        <v>0</v>
      </c>
      <c r="M22" s="10">
        <v>3059282</v>
      </c>
    </row>
    <row r="23" spans="1:13" s="17" customFormat="1" ht="12.75">
      <c r="A23" s="11" t="s">
        <v>41</v>
      </c>
      <c r="B23" s="11"/>
      <c r="C23" s="10">
        <v>75196263</v>
      </c>
      <c r="D23" s="15">
        <v>8.02</v>
      </c>
      <c r="E23" s="15">
        <v>0.09</v>
      </c>
      <c r="F23" s="10">
        <v>1158543611</v>
      </c>
      <c r="G23" s="8">
        <f t="shared" si="1"/>
        <v>1185958097</v>
      </c>
      <c r="H23" s="8">
        <f t="shared" si="0"/>
        <v>27414486</v>
      </c>
      <c r="I23" s="10">
        <v>8516054</v>
      </c>
      <c r="J23" s="10">
        <v>999975807</v>
      </c>
      <c r="K23" s="10">
        <f>3534292+39690888+11524218+29695111</f>
        <v>84444509</v>
      </c>
      <c r="L23" s="10">
        <v>115905</v>
      </c>
      <c r="M23" s="10">
        <v>101421876</v>
      </c>
    </row>
    <row r="24" spans="1:13" s="17" customFormat="1" ht="12.75">
      <c r="A24" s="11" t="s">
        <v>42</v>
      </c>
      <c r="B24" s="11"/>
      <c r="C24" s="10">
        <v>9579656</v>
      </c>
      <c r="D24" s="15">
        <v>2.64</v>
      </c>
      <c r="E24" s="15">
        <v>0.24</v>
      </c>
      <c r="F24" s="10">
        <v>111627618</v>
      </c>
      <c r="G24" s="8">
        <f t="shared" si="1"/>
        <v>127585228</v>
      </c>
      <c r="H24" s="8">
        <f>G24-F24</f>
        <v>15957610</v>
      </c>
      <c r="I24" s="10">
        <v>11320854</v>
      </c>
      <c r="J24" s="10">
        <v>33024214</v>
      </c>
      <c r="K24" s="10">
        <f>3356737+41490999+125118+24907164</f>
        <v>69880018</v>
      </c>
      <c r="L24" s="10">
        <v>66116</v>
      </c>
      <c r="M24" s="10">
        <v>24614880</v>
      </c>
    </row>
    <row r="25" spans="1:13" s="10" customFormat="1" ht="12.75">
      <c r="A25" s="11" t="s">
        <v>43</v>
      </c>
      <c r="B25" s="12"/>
      <c r="C25" s="10">
        <v>24756445</v>
      </c>
      <c r="D25" s="15">
        <v>11.61</v>
      </c>
      <c r="E25" s="15">
        <v>0.04</v>
      </c>
      <c r="F25" s="10">
        <v>394806887</v>
      </c>
      <c r="G25" s="10">
        <f t="shared" si="1"/>
        <v>400847585</v>
      </c>
      <c r="H25" s="8">
        <f>G25-F25</f>
        <v>6040698</v>
      </c>
      <c r="I25" s="10">
        <v>240533</v>
      </c>
      <c r="J25" s="10">
        <v>344623502</v>
      </c>
      <c r="K25" s="10">
        <v>25426940</v>
      </c>
      <c r="L25" s="10">
        <v>0</v>
      </c>
      <c r="M25" s="10">
        <v>30797143</v>
      </c>
    </row>
    <row r="26" spans="1:13" s="8" customFormat="1" ht="12.75">
      <c r="A26" s="11" t="s">
        <v>44</v>
      </c>
      <c r="B26" s="11"/>
      <c r="C26" s="10">
        <v>2076791</v>
      </c>
      <c r="D26" s="15">
        <v>3.31</v>
      </c>
      <c r="E26" s="15">
        <v>0.53</v>
      </c>
      <c r="F26" s="10">
        <v>13072552</v>
      </c>
      <c r="G26" s="8">
        <f aca="true" t="shared" si="2" ref="G26:G32">+J26+K26+L26+M26</f>
        <v>14017214</v>
      </c>
      <c r="H26" s="8">
        <f aca="true" t="shared" si="3" ref="H26:H32">G26-F26</f>
        <v>944662</v>
      </c>
      <c r="I26" s="10">
        <v>33079</v>
      </c>
      <c r="J26" s="10">
        <v>9365502</v>
      </c>
      <c r="K26" s="10">
        <f>1212650+233289+177606</f>
        <v>1623545</v>
      </c>
      <c r="L26" s="10">
        <v>10318</v>
      </c>
      <c r="M26" s="10">
        <v>3017849</v>
      </c>
    </row>
    <row r="27" spans="1:13" s="8" customFormat="1" ht="12.75">
      <c r="A27" s="11" t="s">
        <v>45</v>
      </c>
      <c r="B27" s="11"/>
      <c r="C27" s="10">
        <v>58451654</v>
      </c>
      <c r="D27" s="15">
        <v>8.15</v>
      </c>
      <c r="E27" s="15">
        <v>0.29</v>
      </c>
      <c r="F27" s="10">
        <v>893433605</v>
      </c>
      <c r="G27" s="8">
        <f t="shared" si="2"/>
        <v>907964214</v>
      </c>
      <c r="H27" s="8">
        <f t="shared" si="3"/>
        <v>14530609</v>
      </c>
      <c r="I27" s="10">
        <v>10696790</v>
      </c>
      <c r="J27" s="10">
        <v>825192838</v>
      </c>
      <c r="K27" s="10">
        <f>986346+4533357+509204+17980860</f>
        <v>24009767</v>
      </c>
      <c r="L27" s="10">
        <v>309955</v>
      </c>
      <c r="M27" s="10">
        <v>58451654</v>
      </c>
    </row>
    <row r="28" spans="1:13" s="10" customFormat="1" ht="12.75">
      <c r="A28" s="11" t="s">
        <v>46</v>
      </c>
      <c r="B28" s="11"/>
      <c r="C28" s="10">
        <v>15946240</v>
      </c>
      <c r="D28" s="15">
        <v>11.92</v>
      </c>
      <c r="E28" s="15">
        <v>0.16</v>
      </c>
      <c r="F28" s="10">
        <v>250114554</v>
      </c>
      <c r="G28" s="10">
        <f t="shared" si="2"/>
        <v>256594903</v>
      </c>
      <c r="H28" s="8">
        <f t="shared" si="3"/>
        <v>6480349</v>
      </c>
      <c r="I28" s="10">
        <v>140151</v>
      </c>
      <c r="J28" s="10">
        <v>231112074</v>
      </c>
      <c r="K28" s="10">
        <f>362258+2693982</f>
        <v>3056240</v>
      </c>
      <c r="L28" s="10">
        <v>0</v>
      </c>
      <c r="M28" s="10">
        <v>22426589</v>
      </c>
    </row>
    <row r="29" spans="1:13" s="8" customFormat="1" ht="12.75">
      <c r="A29" s="11" t="s">
        <v>47</v>
      </c>
      <c r="B29" s="12"/>
      <c r="C29" s="10">
        <v>29647662</v>
      </c>
      <c r="D29" s="15">
        <v>8.34</v>
      </c>
      <c r="E29" s="15">
        <v>0.21</v>
      </c>
      <c r="F29" s="10">
        <v>454822707</v>
      </c>
      <c r="G29" s="8">
        <f>+J29+K29+L29+M29</f>
        <v>470841012</v>
      </c>
      <c r="H29" s="8">
        <f>G29-F29</f>
        <v>16018305</v>
      </c>
      <c r="I29" s="10">
        <v>7807482</v>
      </c>
      <c r="J29" s="10">
        <v>416828764</v>
      </c>
      <c r="K29" s="10">
        <f>307994+1690685+7304007</f>
        <v>9302686</v>
      </c>
      <c r="L29" s="10">
        <v>11116</v>
      </c>
      <c r="M29" s="10">
        <v>44698446</v>
      </c>
    </row>
    <row r="30" spans="1:13" s="8" customFormat="1" ht="12.75">
      <c r="A30" s="11" t="s">
        <v>48</v>
      </c>
      <c r="B30" s="12"/>
      <c r="C30" s="10">
        <v>53356284</v>
      </c>
      <c r="D30" s="15">
        <v>12.09</v>
      </c>
      <c r="E30" s="15">
        <v>0.4</v>
      </c>
      <c r="F30" s="10">
        <v>823395616</v>
      </c>
      <c r="G30" s="8">
        <f t="shared" si="2"/>
        <v>836046196</v>
      </c>
      <c r="H30" s="8">
        <f t="shared" si="3"/>
        <v>12650580</v>
      </c>
      <c r="I30" s="10">
        <v>5010415</v>
      </c>
      <c r="J30" s="10">
        <v>765380429</v>
      </c>
      <c r="K30" s="10">
        <f>632462+3105174+229661+747067</f>
        <v>4714364</v>
      </c>
      <c r="L30" s="10">
        <v>0</v>
      </c>
      <c r="M30" s="10">
        <v>65951403</v>
      </c>
    </row>
    <row r="31" spans="1:13" s="10" customFormat="1" ht="12.75">
      <c r="A31" s="11" t="s">
        <v>16</v>
      </c>
      <c r="B31" s="11"/>
      <c r="C31" s="10">
        <v>16207892</v>
      </c>
      <c r="D31" s="15">
        <v>8.31</v>
      </c>
      <c r="E31" s="15">
        <v>0.11</v>
      </c>
      <c r="F31" s="10">
        <v>256328602</v>
      </c>
      <c r="G31" s="10">
        <f t="shared" si="2"/>
        <v>262462807</v>
      </c>
      <c r="H31" s="8">
        <f t="shared" si="3"/>
        <v>6134205</v>
      </c>
      <c r="I31" s="10">
        <v>7478320</v>
      </c>
      <c r="J31" s="10">
        <v>238652821</v>
      </c>
      <c r="K31" s="10">
        <f>1071142+185208+295386</f>
        <v>1551736</v>
      </c>
      <c r="L31" s="10">
        <v>1430</v>
      </c>
      <c r="M31" s="10">
        <v>22256820</v>
      </c>
    </row>
    <row r="32" spans="1:13" s="8" customFormat="1" ht="12.75">
      <c r="A32" s="11" t="s">
        <v>21</v>
      </c>
      <c r="B32" s="11"/>
      <c r="C32" s="10">
        <v>4979393</v>
      </c>
      <c r="D32" s="15">
        <v>5.71</v>
      </c>
      <c r="E32" s="15">
        <v>0.43</v>
      </c>
      <c r="F32" s="10">
        <v>52447306</v>
      </c>
      <c r="G32" s="10">
        <f t="shared" si="2"/>
        <v>54325813</v>
      </c>
      <c r="H32" s="8">
        <f t="shared" si="3"/>
        <v>1878507</v>
      </c>
      <c r="I32" s="10">
        <v>581103</v>
      </c>
      <c r="J32" s="10">
        <v>38482845</v>
      </c>
      <c r="K32" s="10">
        <f>1256808+2601374+2477207+2377513</f>
        <v>8712902</v>
      </c>
      <c r="L32" s="10">
        <v>293444</v>
      </c>
      <c r="M32" s="10">
        <v>6836622</v>
      </c>
    </row>
    <row r="33" spans="1:13" s="10" customFormat="1" ht="12.75">
      <c r="A33" s="11" t="s">
        <v>49</v>
      </c>
      <c r="B33" s="11"/>
      <c r="C33" s="10">
        <v>47283632</v>
      </c>
      <c r="D33" s="15">
        <v>9.93</v>
      </c>
      <c r="E33" s="15">
        <v>0.1</v>
      </c>
      <c r="F33" s="10">
        <v>735563344</v>
      </c>
      <c r="G33" s="8">
        <f t="shared" si="1"/>
        <v>751331733</v>
      </c>
      <c r="H33" s="8">
        <f t="shared" si="0"/>
        <v>15768389</v>
      </c>
      <c r="I33" s="10">
        <v>2109786</v>
      </c>
      <c r="J33" s="10">
        <v>675076519</v>
      </c>
      <c r="K33" s="10">
        <f>581106+6047890+1280377+5320846</f>
        <v>13230219</v>
      </c>
      <c r="L33" s="10">
        <v>0</v>
      </c>
      <c r="M33" s="10">
        <v>63024995</v>
      </c>
    </row>
    <row r="34" spans="1:13" s="10" customFormat="1" ht="12.75">
      <c r="A34" s="11" t="s">
        <v>50</v>
      </c>
      <c r="B34" s="11"/>
      <c r="C34" s="10">
        <v>2453238</v>
      </c>
      <c r="D34" s="15">
        <v>7.71</v>
      </c>
      <c r="E34" s="15">
        <v>0.02</v>
      </c>
      <c r="F34" s="10">
        <v>39145930</v>
      </c>
      <c r="G34" s="10">
        <f t="shared" si="1"/>
        <v>40889816</v>
      </c>
      <c r="H34" s="8">
        <f>G34-F34</f>
        <v>1743886</v>
      </c>
      <c r="I34" s="10">
        <v>204871</v>
      </c>
      <c r="J34" s="10">
        <v>36692692</v>
      </c>
      <c r="K34" s="10">
        <v>0</v>
      </c>
      <c r="L34" s="10">
        <v>0</v>
      </c>
      <c r="M34" s="10">
        <v>4197124</v>
      </c>
    </row>
    <row r="35" spans="1:13" s="10" customFormat="1" ht="12.75">
      <c r="A35" s="13" t="s">
        <v>51</v>
      </c>
      <c r="B35" s="13"/>
      <c r="C35" s="34">
        <f>SUM(C8:C34)</f>
        <v>643666208</v>
      </c>
      <c r="D35" s="35"/>
      <c r="E35" s="35"/>
      <c r="F35" s="34">
        <f aca="true" t="shared" si="4" ref="F35:K35">SUM(F8:F34)</f>
        <v>9371833150</v>
      </c>
      <c r="G35" s="34">
        <f t="shared" si="4"/>
        <v>9715606246</v>
      </c>
      <c r="H35" s="34">
        <f t="shared" si="4"/>
        <v>343773096</v>
      </c>
      <c r="I35" s="34">
        <f t="shared" si="4"/>
        <v>107619214</v>
      </c>
      <c r="J35" s="34">
        <f t="shared" si="4"/>
        <v>8263685926</v>
      </c>
      <c r="K35" s="34">
        <f t="shared" si="4"/>
        <v>538828281</v>
      </c>
      <c r="L35" s="34">
        <f>SUM(L8:L34)</f>
        <v>9925565</v>
      </c>
      <c r="M35" s="34">
        <f>SUM(M8:M34)</f>
        <v>903166474</v>
      </c>
    </row>
    <row r="36" spans="1:13" s="10" customFormat="1" ht="12.75">
      <c r="A36" s="36"/>
      <c r="B36" s="36"/>
      <c r="D36" s="15"/>
      <c r="E36" s="15"/>
      <c r="M36" s="16"/>
    </row>
    <row r="37" spans="1:13" s="8" customFormat="1" ht="12.75">
      <c r="A37" s="11" t="s">
        <v>52</v>
      </c>
      <c r="B37" s="12"/>
      <c r="C37" s="10">
        <v>4180276</v>
      </c>
      <c r="D37" s="15">
        <v>2.46</v>
      </c>
      <c r="E37" s="15">
        <v>0.25</v>
      </c>
      <c r="F37" s="10">
        <v>41355906</v>
      </c>
      <c r="G37" s="10">
        <f>+J37+K37+L37+M37</f>
        <v>48182745</v>
      </c>
      <c r="H37" s="37">
        <f>G37-F37</f>
        <v>6826839</v>
      </c>
      <c r="I37" s="38">
        <v>8511136</v>
      </c>
      <c r="J37" s="10">
        <v>36819243</v>
      </c>
      <c r="K37" s="10">
        <f>276330+80057</f>
        <v>356387</v>
      </c>
      <c r="L37" s="10">
        <v>0</v>
      </c>
      <c r="M37" s="10">
        <v>11007115</v>
      </c>
    </row>
    <row r="38" spans="1:13" s="10" customFormat="1" ht="12.75">
      <c r="A38" s="39" t="s">
        <v>53</v>
      </c>
      <c r="B38" s="39"/>
      <c r="C38" s="34">
        <f>SUM(C37:C37)</f>
        <v>4180276</v>
      </c>
      <c r="D38" s="35"/>
      <c r="E38" s="35"/>
      <c r="F38" s="34">
        <f aca="true" t="shared" si="5" ref="F38:M38">SUM(F37:F37)</f>
        <v>41355906</v>
      </c>
      <c r="G38" s="34">
        <f t="shared" si="5"/>
        <v>48182745</v>
      </c>
      <c r="H38" s="34">
        <f t="shared" si="5"/>
        <v>6826839</v>
      </c>
      <c r="I38" s="34">
        <v>8511136</v>
      </c>
      <c r="J38" s="14">
        <f t="shared" si="5"/>
        <v>36819243</v>
      </c>
      <c r="K38" s="14">
        <f t="shared" si="5"/>
        <v>356387</v>
      </c>
      <c r="L38" s="34">
        <f t="shared" si="5"/>
        <v>0</v>
      </c>
      <c r="M38" s="34">
        <f t="shared" si="5"/>
        <v>11007115</v>
      </c>
    </row>
    <row r="39" spans="4:13" s="10" customFormat="1" ht="12.75">
      <c r="D39" s="15"/>
      <c r="E39" s="15"/>
      <c r="I39" s="8"/>
      <c r="J39" s="8"/>
      <c r="K39" s="8"/>
      <c r="M39" s="16"/>
    </row>
    <row r="40" spans="1:13" s="10" customFormat="1" ht="12.75">
      <c r="A40" s="40" t="s">
        <v>6</v>
      </c>
      <c r="B40" s="40"/>
      <c r="C40" s="38">
        <f>C35+C38</f>
        <v>647846484</v>
      </c>
      <c r="D40" s="41"/>
      <c r="E40" s="41"/>
      <c r="F40" s="38">
        <f aca="true" t="shared" si="6" ref="F40:M40">F35+F38</f>
        <v>9413189056</v>
      </c>
      <c r="G40" s="38">
        <f t="shared" si="6"/>
        <v>9763788991</v>
      </c>
      <c r="H40" s="38">
        <f t="shared" si="6"/>
        <v>350599935</v>
      </c>
      <c r="I40" s="37">
        <f t="shared" si="6"/>
        <v>116130350</v>
      </c>
      <c r="J40" s="37">
        <f>J35+J38</f>
        <v>8300505169</v>
      </c>
      <c r="K40" s="37">
        <f t="shared" si="6"/>
        <v>539184668</v>
      </c>
      <c r="L40" s="38">
        <f t="shared" si="6"/>
        <v>9925565</v>
      </c>
      <c r="M40" s="38">
        <f t="shared" si="6"/>
        <v>914173589</v>
      </c>
    </row>
    <row r="41" spans="1:13" s="10" customFormat="1" ht="15.7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s="10" customFormat="1" ht="15" customHeight="1">
      <c r="A42" s="4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</row>
    <row r="43" spans="1:13" s="10" customFormat="1" ht="12.75" customHeight="1">
      <c r="A43" s="9"/>
      <c r="B43" s="44" t="s">
        <v>19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s="10" customFormat="1" ht="12.75" customHeight="1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5"/>
    </row>
    <row r="45" spans="1:5" s="10" customFormat="1" ht="12.75">
      <c r="A45" s="9"/>
      <c r="B45" s="9"/>
      <c r="D45" s="15"/>
      <c r="E45" s="15"/>
    </row>
    <row r="46" spans="1:5" s="10" customFormat="1" ht="12.75">
      <c r="A46" s="9"/>
      <c r="B46" s="9"/>
      <c r="D46" s="15"/>
      <c r="E46" s="15"/>
    </row>
    <row r="47" spans="1:5" s="10" customFormat="1" ht="12.75">
      <c r="A47" s="16"/>
      <c r="B47" s="46"/>
      <c r="C47" s="46"/>
      <c r="D47" s="15"/>
      <c r="E47" s="15"/>
    </row>
    <row r="48" spans="1:5" s="10" customFormat="1" ht="12.75">
      <c r="A48" s="16"/>
      <c r="B48" s="11"/>
      <c r="C48" s="12"/>
      <c r="D48" s="15"/>
      <c r="E48" s="15"/>
    </row>
    <row r="49" spans="1:5" s="10" customFormat="1" ht="12.75">
      <c r="A49" s="16"/>
      <c r="B49" s="11"/>
      <c r="C49" s="11"/>
      <c r="D49" s="15"/>
      <c r="E49" s="15"/>
    </row>
    <row r="50" spans="1:6" s="10" customFormat="1" ht="12.75">
      <c r="A50" s="16"/>
      <c r="B50" s="11"/>
      <c r="C50" s="11"/>
      <c r="D50" s="15"/>
      <c r="E50" s="15"/>
      <c r="F50" s="10" t="s">
        <v>54</v>
      </c>
    </row>
    <row r="51" spans="2:5" s="10" customFormat="1" ht="12.75">
      <c r="B51" s="11"/>
      <c r="C51" s="11"/>
      <c r="D51" s="15"/>
      <c r="E51" s="15"/>
    </row>
    <row r="52" spans="2:5" s="10" customFormat="1" ht="12.75">
      <c r="B52" s="12"/>
      <c r="C52" s="12"/>
      <c r="D52" s="15"/>
      <c r="E52" s="15"/>
    </row>
    <row r="53" spans="4:5" s="10" customFormat="1" ht="12.75">
      <c r="D53" s="15"/>
      <c r="E53" s="15"/>
    </row>
    <row r="54" spans="4:5" s="10" customFormat="1" ht="12.75">
      <c r="D54" s="15"/>
      <c r="E54" s="15"/>
    </row>
    <row r="55" spans="4:5" s="10" customFormat="1" ht="12.75">
      <c r="D55" s="15"/>
      <c r="E55" s="15"/>
    </row>
    <row r="56" spans="4:5" s="10" customFormat="1" ht="12.75">
      <c r="D56" s="15"/>
      <c r="E56" s="15"/>
    </row>
    <row r="57" spans="4:5" s="10" customFormat="1" ht="12.75">
      <c r="D57" s="15"/>
      <c r="E57" s="15"/>
    </row>
    <row r="58" spans="4:5" s="10" customFormat="1" ht="12.75">
      <c r="D58" s="15"/>
      <c r="E58" s="15"/>
    </row>
    <row r="59" spans="4:5" s="10" customFormat="1" ht="12.75">
      <c r="D59" s="15"/>
      <c r="E59" s="15"/>
    </row>
    <row r="60" spans="4:5" s="10" customFormat="1" ht="12.75">
      <c r="D60" s="15"/>
      <c r="E60" s="15"/>
    </row>
    <row r="61" spans="4:5" s="10" customFormat="1" ht="12.75">
      <c r="D61" s="15"/>
      <c r="E61" s="15"/>
    </row>
    <row r="62" spans="4:5" s="10" customFormat="1" ht="12.75">
      <c r="D62" s="15"/>
      <c r="E62" s="15"/>
    </row>
    <row r="63" spans="4:5" s="10" customFormat="1" ht="12.75">
      <c r="D63" s="15"/>
      <c r="E63" s="15"/>
    </row>
    <row r="64" spans="4:5" s="10" customFormat="1" ht="12.75">
      <c r="D64" s="15"/>
      <c r="E64" s="15"/>
    </row>
    <row r="65" spans="4:5" s="10" customFormat="1" ht="12.75">
      <c r="D65" s="15"/>
      <c r="E65" s="15"/>
    </row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</sheetData>
  <mergeCells count="3">
    <mergeCell ref="A13:B13"/>
    <mergeCell ref="D4:E4"/>
    <mergeCell ref="A8:B8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K42"/>
  <sheetViews>
    <sheetView workbookViewId="0" topLeftCell="A1">
      <selection activeCell="C23" sqref="C23"/>
    </sheetView>
  </sheetViews>
  <sheetFormatPr defaultColWidth="11.421875" defaultRowHeight="12.75"/>
  <cols>
    <col min="1" max="1" width="11.851562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ht="12.75">
      <c r="A1" s="47"/>
    </row>
    <row r="2" spans="1:6" ht="12.75">
      <c r="A2" s="47"/>
      <c r="F2" s="48"/>
    </row>
    <row r="3" spans="1:11" ht="12.75">
      <c r="A3" s="79" t="s">
        <v>55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2.75">
      <c r="A4" s="51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52" customFormat="1" ht="12.75">
      <c r="A6" s="50" t="s">
        <v>56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3" t="s">
        <v>0</v>
      </c>
      <c r="B7" s="53"/>
      <c r="C7" s="53"/>
      <c r="D7" s="54" t="s">
        <v>57</v>
      </c>
      <c r="E7" s="55"/>
      <c r="F7" s="56" t="s">
        <v>58</v>
      </c>
      <c r="G7" s="56" t="s">
        <v>24</v>
      </c>
      <c r="H7" s="57" t="s">
        <v>59</v>
      </c>
      <c r="I7" s="56" t="s">
        <v>58</v>
      </c>
      <c r="J7" s="56" t="s">
        <v>24</v>
      </c>
      <c r="K7" s="57" t="s">
        <v>59</v>
      </c>
    </row>
    <row r="8" spans="1:11" ht="12.75">
      <c r="A8" s="58"/>
      <c r="B8" s="58"/>
      <c r="C8" s="58"/>
      <c r="D8" s="24" t="s">
        <v>6</v>
      </c>
      <c r="E8" s="24" t="s">
        <v>7</v>
      </c>
      <c r="F8" s="59" t="s">
        <v>60</v>
      </c>
      <c r="G8" s="59" t="s">
        <v>61</v>
      </c>
      <c r="H8" s="59" t="s">
        <v>62</v>
      </c>
      <c r="I8" s="59" t="s">
        <v>63</v>
      </c>
      <c r="J8" s="59" t="s">
        <v>61</v>
      </c>
      <c r="K8" s="59" t="s">
        <v>62</v>
      </c>
    </row>
    <row r="9" spans="1:11" ht="12.75">
      <c r="A9" s="60"/>
      <c r="B9" s="60"/>
      <c r="C9" s="60"/>
      <c r="D9" s="60"/>
      <c r="E9" s="60"/>
      <c r="F9" s="61" t="s">
        <v>64</v>
      </c>
      <c r="G9" s="61" t="s">
        <v>65</v>
      </c>
      <c r="H9" s="61" t="s">
        <v>65</v>
      </c>
      <c r="I9" s="61" t="s">
        <v>1</v>
      </c>
      <c r="J9" s="62" t="s">
        <v>66</v>
      </c>
      <c r="K9" s="62" t="s">
        <v>66</v>
      </c>
    </row>
    <row r="10" spans="1:11" ht="12.75">
      <c r="A10" s="58"/>
      <c r="B10" s="58"/>
      <c r="C10" s="58"/>
      <c r="D10" s="63"/>
      <c r="E10" s="63"/>
      <c r="F10" s="64"/>
      <c r="G10" s="64"/>
      <c r="H10" s="64"/>
      <c r="I10" s="64"/>
      <c r="J10" s="65"/>
      <c r="K10" s="65"/>
    </row>
    <row r="11" spans="1:11" ht="12.75">
      <c r="A11" s="66" t="s">
        <v>15</v>
      </c>
      <c r="B11" s="67"/>
      <c r="C11" s="67"/>
      <c r="D11" s="68">
        <v>0.98</v>
      </c>
      <c r="E11" s="69">
        <v>0.002</v>
      </c>
      <c r="F11" s="70">
        <v>49856827</v>
      </c>
      <c r="G11" s="70">
        <v>49856827</v>
      </c>
      <c r="H11" s="70">
        <f>G11-F11</f>
        <v>0</v>
      </c>
      <c r="I11" s="70">
        <v>50953724</v>
      </c>
      <c r="J11" s="70">
        <v>51034805</v>
      </c>
      <c r="K11" s="70">
        <f>J11-I11</f>
        <v>81081</v>
      </c>
    </row>
    <row r="12" spans="1:11" ht="12.75">
      <c r="A12" s="49" t="s">
        <v>67</v>
      </c>
      <c r="B12" s="67"/>
      <c r="C12" s="67"/>
      <c r="D12" s="68">
        <v>0.56</v>
      </c>
      <c r="E12" s="68">
        <v>0.05</v>
      </c>
      <c r="F12" s="70">
        <v>15877800</v>
      </c>
      <c r="G12" s="70">
        <v>15877800</v>
      </c>
      <c r="H12" s="70">
        <f>G12-F12</f>
        <v>0</v>
      </c>
      <c r="I12" s="70">
        <v>30686668</v>
      </c>
      <c r="J12" s="70">
        <v>31961543</v>
      </c>
      <c r="K12" s="70">
        <f>J12-I12</f>
        <v>1274875</v>
      </c>
    </row>
    <row r="13" spans="1:11" ht="12.75">
      <c r="A13" s="58"/>
      <c r="B13" s="58"/>
      <c r="C13" s="58"/>
      <c r="D13" s="71"/>
      <c r="E13" s="63"/>
      <c r="F13" s="70"/>
      <c r="G13" s="70"/>
      <c r="H13" s="70"/>
      <c r="I13" s="70"/>
      <c r="J13" s="70"/>
      <c r="K13" s="70"/>
    </row>
    <row r="14" spans="1:11" ht="12.75">
      <c r="A14" s="50"/>
      <c r="B14" s="50"/>
      <c r="C14" s="50"/>
      <c r="D14" s="72"/>
      <c r="E14" s="72"/>
      <c r="F14" s="73"/>
      <c r="G14" s="73"/>
      <c r="H14" s="73"/>
      <c r="I14" s="73"/>
      <c r="J14" s="73"/>
      <c r="K14" s="73"/>
    </row>
    <row r="15" spans="1:11" ht="12.75">
      <c r="A15" s="74" t="s">
        <v>68</v>
      </c>
      <c r="B15" s="50"/>
      <c r="C15" s="50"/>
      <c r="D15" s="72"/>
      <c r="E15" s="72"/>
      <c r="F15" s="73"/>
      <c r="G15" s="73"/>
      <c r="H15" s="73"/>
      <c r="I15" s="73"/>
      <c r="J15" s="73"/>
      <c r="K15" s="73"/>
    </row>
    <row r="16" spans="1:11" s="58" customFormat="1" ht="10.5">
      <c r="A16" s="3" t="s">
        <v>0</v>
      </c>
      <c r="B16" s="53"/>
      <c r="C16" s="53"/>
      <c r="D16" s="54" t="s">
        <v>57</v>
      </c>
      <c r="E16" s="75"/>
      <c r="F16" s="22" t="s">
        <v>2</v>
      </c>
      <c r="G16" s="22" t="s">
        <v>2</v>
      </c>
      <c r="H16" s="21" t="s">
        <v>24</v>
      </c>
      <c r="I16" s="21" t="s">
        <v>69</v>
      </c>
      <c r="J16" s="70"/>
      <c r="K16" s="70"/>
    </row>
    <row r="17" spans="4:11" s="58" customFormat="1" ht="10.5">
      <c r="D17" s="24" t="s">
        <v>6</v>
      </c>
      <c r="E17" s="24" t="s">
        <v>7</v>
      </c>
      <c r="F17" s="25" t="s">
        <v>70</v>
      </c>
      <c r="G17" s="25" t="s">
        <v>70</v>
      </c>
      <c r="H17" s="76" t="s">
        <v>71</v>
      </c>
      <c r="I17" s="76" t="s">
        <v>62</v>
      </c>
      <c r="J17" s="70"/>
      <c r="K17" s="70"/>
    </row>
    <row r="18" spans="4:11" s="58" customFormat="1" ht="10.5">
      <c r="D18" s="63"/>
      <c r="E18" s="63"/>
      <c r="F18" s="25" t="s">
        <v>72</v>
      </c>
      <c r="G18" s="76" t="s">
        <v>73</v>
      </c>
      <c r="H18" s="25" t="s">
        <v>74</v>
      </c>
      <c r="I18" s="76" t="s">
        <v>75</v>
      </c>
      <c r="J18" s="70"/>
      <c r="K18" s="70"/>
    </row>
    <row r="19" spans="1:11" s="58" customFormat="1" ht="10.5">
      <c r="A19" s="60"/>
      <c r="B19" s="60"/>
      <c r="C19" s="60"/>
      <c r="D19" s="77"/>
      <c r="E19" s="77"/>
      <c r="F19" s="30" t="s">
        <v>76</v>
      </c>
      <c r="G19" s="30" t="s">
        <v>77</v>
      </c>
      <c r="H19" s="30" t="s">
        <v>78</v>
      </c>
      <c r="I19" s="30" t="s">
        <v>78</v>
      </c>
      <c r="J19" s="70"/>
      <c r="K19" s="70"/>
    </row>
    <row r="20" spans="1:11" ht="12.75">
      <c r="A20" s="58"/>
      <c r="B20" s="58"/>
      <c r="C20" s="50"/>
      <c r="D20" s="72"/>
      <c r="E20" s="72"/>
      <c r="F20" s="73"/>
      <c r="G20" s="73"/>
      <c r="H20" s="73"/>
      <c r="I20" s="73"/>
      <c r="J20" s="73"/>
      <c r="K20" s="73"/>
    </row>
    <row r="21" spans="1:11" s="58" customFormat="1" ht="12.75">
      <c r="A21" s="67" t="s">
        <v>79</v>
      </c>
      <c r="D21" s="68">
        <v>2.57</v>
      </c>
      <c r="E21" s="69">
        <v>0.035</v>
      </c>
      <c r="F21" s="70">
        <v>45487717</v>
      </c>
      <c r="G21" s="70">
        <v>21333905</v>
      </c>
      <c r="H21" s="70">
        <v>67366805</v>
      </c>
      <c r="I21" s="70">
        <f>+H21-G21-F21</f>
        <v>545183</v>
      </c>
      <c r="J21" s="70"/>
      <c r="K21" s="70"/>
    </row>
    <row r="22" spans="1:11" ht="12.75">
      <c r="A22" s="50"/>
      <c r="B22" s="50"/>
      <c r="C22" s="50"/>
      <c r="D22" s="72"/>
      <c r="E22" s="72"/>
      <c r="F22" s="73"/>
      <c r="G22" s="73"/>
      <c r="H22" s="73"/>
      <c r="I22" s="73"/>
      <c r="J22" s="73"/>
      <c r="K22" s="73"/>
    </row>
    <row r="23" spans="1:11" ht="12.75">
      <c r="A23" s="50"/>
      <c r="B23" s="50"/>
      <c r="C23" s="50"/>
      <c r="D23" s="72"/>
      <c r="E23" s="72"/>
      <c r="F23" s="73"/>
      <c r="G23" s="73"/>
      <c r="H23" s="73"/>
      <c r="I23" s="73"/>
      <c r="J23" s="73"/>
      <c r="K23" s="73"/>
    </row>
    <row r="24" spans="1:11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12.75">
      <c r="A25" s="50"/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1" ht="12.7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1" ht="12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42" ht="12.75">
      <c r="A42">
        <f>22701586+55852</f>
        <v>22757438</v>
      </c>
    </row>
  </sheetData>
  <printOptions/>
  <pageMargins left="1.4960629921259843" right="0.7480314960629921" top="0.4724409448818898" bottom="0.6299212598425197" header="0" footer="0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rgrodrig</cp:lastModifiedBy>
  <cp:lastPrinted>2004-06-11T19:48:03Z</cp:lastPrinted>
  <dcterms:created xsi:type="dcterms:W3CDTF">1998-12-29T21:12:07Z</dcterms:created>
  <dcterms:modified xsi:type="dcterms:W3CDTF">2004-06-25T17:28:51Z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1515449285</vt:i4>
  </property>
  <property fmtid="{D5CDD505-2E9C-101B-9397-08002B2CF9AE}" pid="3" name="_EmailSubject">
    <vt:lpwstr/>
  </property>
  <property fmtid="{D5CDD505-2E9C-101B-9397-08002B2CF9AE}" pid="4" name="_AuthorEmail">
    <vt:lpwstr>AAAlvarado@svs.cl</vt:lpwstr>
  </property>
  <property fmtid="{D5CDD505-2E9C-101B-9397-08002B2CF9AE}" pid="5" name="_AuthorEmailDisplayName">
    <vt:lpwstr>Alvarado Bravo Alejandro</vt:lpwstr>
  </property>
  <property fmtid="{D5CDD505-2E9C-101B-9397-08002B2CF9AE}" pid="6" name="_PreviousAdHocReviewCycleID">
    <vt:i4>1498174187</vt:i4>
  </property>
  <property fmtid="{D5CDD505-2E9C-101B-9397-08002B2CF9AE}" pid="7" name="_ReviewingToolsShownOnce">
    <vt:lpwstr/>
  </property>
</Properties>
</file>