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Vida" sheetId="1" r:id="rId1"/>
    <sheet name="Mutuales" sheetId="2" r:id="rId2"/>
  </sheets>
  <definedNames>
    <definedName name="_xlnm.Print_Area" localSheetId="1">'Mutuales'!$A$1:$K$22</definedName>
    <definedName name="_xlnm.Print_Area" localSheetId="0">'Vida'!$A$1:$N$47</definedName>
  </definedNames>
  <calcPr fullCalcOnLoad="1"/>
</workbook>
</file>

<file path=xl/sharedStrings.xml><?xml version="1.0" encoding="utf-8"?>
<sst xmlns="http://schemas.openxmlformats.org/spreadsheetml/2006/main" count="121" uniqueCount="94">
  <si>
    <t>CUMPLIMIENTO DE NORMAS</t>
  </si>
  <si>
    <t>SOCIEDAD</t>
  </si>
  <si>
    <t>PATRIMONIO</t>
  </si>
  <si>
    <t>OBLIGACION DE</t>
  </si>
  <si>
    <t>INVER.REPRES.</t>
  </si>
  <si>
    <t>SUPERAV.(DEF) DE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</si>
  <si>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</si>
  <si>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</si>
  <si>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</si>
  <si>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</si>
  <si>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</si>
  <si>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</si>
  <si>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</si>
  <si>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</si>
  <si>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</si>
  <si>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>ENDEUDAMIENTO</t>
  </si>
  <si>
    <t>Caja Reaseguradora</t>
  </si>
  <si>
    <t>Consorcio Nacional</t>
  </si>
  <si>
    <t>Interamericana</t>
  </si>
  <si>
    <t>Renta Nacional</t>
  </si>
  <si>
    <t>PAT. RIESGO</t>
  </si>
  <si>
    <t>RES. PREVIS.</t>
  </si>
  <si>
    <t>RES. NO PREVIS.</t>
  </si>
  <si>
    <t>RES. ADIC.</t>
  </si>
  <si>
    <t>INVERSIONES NO</t>
  </si>
  <si>
    <t xml:space="preserve">Huelén </t>
  </si>
  <si>
    <t xml:space="preserve">  </t>
  </si>
  <si>
    <t xml:space="preserve">Euroamérica </t>
  </si>
  <si>
    <t>Bci</t>
  </si>
  <si>
    <t>Principal</t>
  </si>
  <si>
    <t>Bice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</si>
  <si>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</si>
  <si>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</si>
  <si>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</si>
  <si>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</si>
  <si>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</si>
  <si>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</si>
  <si>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</si>
  <si>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</si>
  <si>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</si>
  <si>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</si>
  <si>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</si>
  <si>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</si>
  <si>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</si>
  <si>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</si>
  <si>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</si>
  <si>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</si>
  <si>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</si>
  <si>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</si>
  <si>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>Santander</t>
  </si>
  <si>
    <t>COMPAÑIAS DE SEGUROS DEL SEGUNDO GRUPO</t>
  </si>
  <si>
    <t>Compañías de Seguros de Vida</t>
  </si>
  <si>
    <t>Compañías de Reaseguros de Vida</t>
  </si>
  <si>
    <t>TOTAL CIAS. DE SEGUROS DE VIDA</t>
  </si>
  <si>
    <t>TOTAL CIAS. DE REASEGUROS DE VIDA</t>
  </si>
  <si>
    <t>TOTAL CIAS. DEL SEGUNDO GRUPO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</si>
  <si>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</si>
  <si>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</si>
  <si>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</si>
  <si>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</si>
  <si>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</si>
  <si>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</si>
  <si>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</si>
  <si>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</si>
  <si>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</si>
  <si>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</si>
  <si>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BBVA</t>
  </si>
  <si>
    <t xml:space="preserve">Security Previsión </t>
  </si>
  <si>
    <t>(1)</t>
  </si>
  <si>
    <t>Ace</t>
  </si>
  <si>
    <t>CLC</t>
  </si>
  <si>
    <t>CorpVida</t>
  </si>
  <si>
    <t>ING</t>
  </si>
  <si>
    <t>MetLife</t>
  </si>
  <si>
    <t>CN Life</t>
  </si>
  <si>
    <t>Penta</t>
  </si>
  <si>
    <t>NETO</t>
  </si>
  <si>
    <t>Itaú</t>
  </si>
  <si>
    <t>(al 31 de diciembre de 2009, montos expresados en miles de pesos)</t>
  </si>
  <si>
    <t>6,00</t>
  </si>
  <si>
    <t>0,92</t>
  </si>
  <si>
    <t>4,52</t>
  </si>
  <si>
    <t>0,46</t>
  </si>
  <si>
    <t>10,86</t>
  </si>
  <si>
    <t>0,48</t>
  </si>
  <si>
    <t>Banchile</t>
  </si>
  <si>
    <t xml:space="preserve">Cardif   </t>
  </si>
  <si>
    <t>Chilena Consolidada</t>
  </si>
  <si>
    <t>Cruz del Sur</t>
  </si>
  <si>
    <t xml:space="preserve">Mapfre  </t>
  </si>
  <si>
    <t>Ohio National</t>
  </si>
  <si>
    <t>Cámara</t>
  </si>
  <si>
    <t>Corpseguros (1)</t>
  </si>
  <si>
    <t>Por resolución N°598 del 29.09.2009 de esta Superintendencia, se autoriza la existencia y aprueban los estatutos de ING Seguros de Rentas Vitalicias S.A., sociedad resultante de la división de ING Seguros de Vida S.A.; y por resolución N°786 del 25.11.2009 de esta Superintendencia, se aprobó el cambio de nombre de ING Seguros de Rentas Vitalicias S.A. por el de Compañía de Seguros Corpseguros S.A.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</si>
</sst>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color indexed="10"/>
      <name val="MS Sans Serif"/>
      <family val="2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center"/>
    </xf>
    <xf numFmtId="3" fontId="4" fillId="0" borderId="2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4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4" fillId="0" borderId="1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2" xfId="0" applyNumberFormat="1" applyFont="1" applyBorder="1" applyAlignment="1" quotePrefix="1">
      <alignment horizontal="center"/>
    </xf>
    <xf numFmtId="2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3" fontId="4" fillId="0" borderId="0" xfId="0" applyNumberFormat="1" applyFont="1" applyFill="1" applyBorder="1" applyAlignment="1" quotePrefix="1">
      <alignment horizontal="left"/>
    </xf>
    <xf numFmtId="4" fontId="0" fillId="0" borderId="0" xfId="0" applyNumberFormat="1" applyFill="1" applyBorder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Alignment="1">
      <alignment horizontal="right"/>
    </xf>
    <xf numFmtId="3" fontId="0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0" fillId="0" borderId="4" xfId="0" applyNumberFormat="1" applyFont="1" applyFill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0" xfId="0" applyNumberFormat="1" applyFill="1" applyAlignment="1">
      <alignment horizontal="left"/>
    </xf>
    <xf numFmtId="3" fontId="0" fillId="0" borderId="0" xfId="0" applyNumberFormat="1" applyFill="1" applyAlignment="1" quotePrefix="1">
      <alignment horizontal="right"/>
    </xf>
    <xf numFmtId="4" fontId="0" fillId="0" borderId="0" xfId="0" applyNumberFormat="1" applyFont="1" applyFill="1" applyAlignment="1">
      <alignment horizontal="left"/>
    </xf>
    <xf numFmtId="3" fontId="4" fillId="0" borderId="3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justify"/>
    </xf>
    <xf numFmtId="3" fontId="4" fillId="0" borderId="3" xfId="0" applyNumberFormat="1" applyFont="1" applyBorder="1" applyAlignment="1">
      <alignment horizontal="center"/>
    </xf>
    <xf numFmtId="22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2" xfId="0" applyFont="1" applyFill="1" applyBorder="1" applyAlignment="1" quotePrefix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quotePrefix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 quotePrefix="1">
      <alignment horizontal="center"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 quotePrefix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 quotePrefix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3" fontId="4" fillId="0" borderId="0" xfId="0" applyNumberFormat="1" applyFont="1" applyFill="1" applyBorder="1" applyAlignment="1" quotePrefix="1">
      <alignment horizontal="right"/>
    </xf>
    <xf numFmtId="3" fontId="0" fillId="0" borderId="0" xfId="0" applyNumberFormat="1" applyFill="1" applyAlignment="1" quotePrefix="1">
      <alignment horizontal="righ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P62"/>
  <sheetViews>
    <sheetView tabSelected="1" zoomScale="90" zoomScaleNormal="90" workbookViewId="0" topLeftCell="A1">
      <selection activeCell="B10" sqref="B10"/>
    </sheetView>
  </sheetViews>
  <sheetFormatPr defaultColWidth="11.421875" defaultRowHeight="12.75"/>
  <cols>
    <col min="1" max="1" width="4.7109375" style="1" customWidth="1"/>
    <col min="2" max="2" width="31.421875" style="1" customWidth="1"/>
    <col min="3" max="4" width="14.00390625" style="1" customWidth="1"/>
    <col min="5" max="5" width="8.140625" style="1" customWidth="1"/>
    <col min="6" max="6" width="8.57421875" style="1" customWidth="1"/>
    <col min="7" max="7" width="17.00390625" style="1" bestFit="1" customWidth="1"/>
    <col min="8" max="8" width="16.7109375" style="12" bestFit="1" customWidth="1"/>
    <col min="9" max="9" width="18.00390625" style="12" bestFit="1" customWidth="1"/>
    <col min="10" max="10" width="17.7109375" style="1" bestFit="1" customWidth="1"/>
    <col min="11" max="11" width="15.7109375" style="1" customWidth="1"/>
    <col min="12" max="12" width="16.28125" style="1" customWidth="1"/>
    <col min="13" max="13" width="15.140625" style="1" customWidth="1"/>
    <col min="14" max="14" width="14.28125" style="1" customWidth="1"/>
    <col min="15" max="15" width="14.57421875" style="1" bestFit="1" customWidth="1"/>
    <col min="16" max="16384" width="11.421875" style="1" customWidth="1"/>
  </cols>
  <sheetData>
    <row r="2" spans="1:6" ht="12.75">
      <c r="A2" s="26" t="s">
        <v>0</v>
      </c>
      <c r="B2" s="26"/>
      <c r="C2" s="27"/>
      <c r="D2" s="27"/>
      <c r="E2" s="27"/>
      <c r="F2" s="10"/>
    </row>
    <row r="3" spans="1:5" ht="12.75">
      <c r="A3" s="28" t="s">
        <v>50</v>
      </c>
      <c r="B3" s="28"/>
      <c r="C3" s="27"/>
      <c r="D3" s="27"/>
      <c r="E3" s="27"/>
    </row>
    <row r="4" spans="1:14" ht="12.75">
      <c r="A4" s="8" t="s">
        <v>78</v>
      </c>
      <c r="B4" s="28"/>
      <c r="C4" s="27"/>
      <c r="D4" s="27"/>
      <c r="E4" s="27"/>
      <c r="H4" s="19"/>
      <c r="N4" s="5"/>
    </row>
    <row r="5" spans="1:15" ht="13.5" customHeight="1">
      <c r="A5" s="7" t="s">
        <v>1</v>
      </c>
      <c r="B5" s="7"/>
      <c r="C5" s="9" t="s">
        <v>2</v>
      </c>
      <c r="D5" s="9" t="s">
        <v>2</v>
      </c>
      <c r="E5" s="72" t="s">
        <v>15</v>
      </c>
      <c r="F5" s="72"/>
      <c r="G5" s="9" t="s">
        <v>3</v>
      </c>
      <c r="H5" s="89" t="s">
        <v>4</v>
      </c>
      <c r="I5" s="89" t="s">
        <v>5</v>
      </c>
      <c r="J5" s="9" t="s">
        <v>24</v>
      </c>
      <c r="K5" s="9" t="s">
        <v>6</v>
      </c>
      <c r="L5" s="9" t="s">
        <v>6</v>
      </c>
      <c r="M5" s="9" t="s">
        <v>6</v>
      </c>
      <c r="N5" s="9" t="s">
        <v>6</v>
      </c>
      <c r="O5" s="10"/>
    </row>
    <row r="6" spans="1:15" ht="12.75">
      <c r="A6" s="2"/>
      <c r="B6" s="2"/>
      <c r="C6" s="6" t="s">
        <v>7</v>
      </c>
      <c r="D6" s="65" t="s">
        <v>76</v>
      </c>
      <c r="E6" s="65" t="s">
        <v>8</v>
      </c>
      <c r="F6" s="65" t="s">
        <v>9</v>
      </c>
      <c r="G6" s="6" t="s">
        <v>10</v>
      </c>
      <c r="H6" s="84" t="s">
        <v>11</v>
      </c>
      <c r="I6" s="90" t="s">
        <v>12</v>
      </c>
      <c r="J6" s="65" t="s">
        <v>13</v>
      </c>
      <c r="K6" s="65" t="s">
        <v>21</v>
      </c>
      <c r="L6" s="65" t="s">
        <v>22</v>
      </c>
      <c r="M6" s="66" t="s">
        <v>23</v>
      </c>
      <c r="N6" s="67" t="s">
        <v>20</v>
      </c>
      <c r="O6" s="10"/>
    </row>
    <row r="7" spans="1:14" ht="12.75">
      <c r="A7" s="5"/>
      <c r="B7" s="5"/>
      <c r="C7" s="5"/>
      <c r="D7" s="5"/>
      <c r="E7" s="5"/>
      <c r="F7" s="5"/>
      <c r="G7" s="15" t="s">
        <v>14</v>
      </c>
      <c r="H7" s="91" t="s">
        <v>7</v>
      </c>
      <c r="I7" s="91" t="s">
        <v>14</v>
      </c>
      <c r="J7" s="50"/>
      <c r="K7" s="68"/>
      <c r="L7" s="68"/>
      <c r="M7" s="68"/>
      <c r="N7" s="68"/>
    </row>
    <row r="8" spans="1:14" ht="12.75">
      <c r="A8" s="2"/>
      <c r="B8" s="2"/>
      <c r="C8" s="2"/>
      <c r="D8" s="2"/>
      <c r="E8" s="2"/>
      <c r="F8" s="2"/>
      <c r="G8" s="3"/>
      <c r="H8" s="92"/>
      <c r="I8" s="93"/>
      <c r="J8" s="4"/>
      <c r="K8" s="2"/>
      <c r="L8" s="2"/>
      <c r="M8" s="2"/>
      <c r="N8" s="2"/>
    </row>
    <row r="9" spans="1:14" ht="12.75">
      <c r="A9" s="26" t="s">
        <v>51</v>
      </c>
      <c r="B9" s="2"/>
      <c r="C9" s="2"/>
      <c r="D9" s="2"/>
      <c r="E9" s="2"/>
      <c r="F9" s="2"/>
      <c r="G9" s="3"/>
      <c r="I9" s="11"/>
      <c r="J9" s="4"/>
      <c r="K9" s="2"/>
      <c r="L9" s="2"/>
      <c r="M9" s="2"/>
      <c r="N9" s="2"/>
    </row>
    <row r="10" spans="1:14" s="12" customFormat="1" ht="12.75">
      <c r="A10" s="11">
        <v>1</v>
      </c>
      <c r="B10" s="69" t="s">
        <v>69</v>
      </c>
      <c r="C10" s="12">
        <v>1996759</v>
      </c>
      <c r="D10" s="12">
        <v>2594627</v>
      </c>
      <c r="E10" s="17">
        <v>1.37</v>
      </c>
      <c r="F10" s="17">
        <v>0.77</v>
      </c>
      <c r="G10" s="12">
        <v>3559110</v>
      </c>
      <c r="H10" s="12">
        <f>+K10+L10+M10+N10</f>
        <v>3929087</v>
      </c>
      <c r="I10" s="11">
        <f>H10-G10</f>
        <v>369977</v>
      </c>
      <c r="J10" s="11">
        <v>969</v>
      </c>
      <c r="K10" s="12">
        <v>0</v>
      </c>
      <c r="L10" s="12">
        <f>1241399+320952</f>
        <v>1562351</v>
      </c>
      <c r="M10" s="12">
        <v>0</v>
      </c>
      <c r="N10" s="11">
        <v>2366736</v>
      </c>
    </row>
    <row r="11" spans="1:14" s="12" customFormat="1" ht="12.75">
      <c r="A11" s="11">
        <v>2</v>
      </c>
      <c r="B11" s="13" t="s">
        <v>85</v>
      </c>
      <c r="C11" s="11">
        <v>13446528</v>
      </c>
      <c r="D11" s="11">
        <v>21971620</v>
      </c>
      <c r="E11" s="17">
        <v>2.37</v>
      </c>
      <c r="F11" s="17">
        <v>0.61</v>
      </c>
      <c r="G11" s="11">
        <v>52604625</v>
      </c>
      <c r="H11" s="11">
        <f>+K11+L11+M11+N11</f>
        <v>61950795</v>
      </c>
      <c r="I11" s="11">
        <f>H11-G11</f>
        <v>9346170</v>
      </c>
      <c r="J11" s="11">
        <v>5850278</v>
      </c>
      <c r="K11" s="11">
        <v>0</v>
      </c>
      <c r="L11" s="11">
        <f>3565002+35089712+4199+667314</f>
        <v>39326227</v>
      </c>
      <c r="M11" s="11">
        <v>0</v>
      </c>
      <c r="N11" s="11">
        <v>22624568</v>
      </c>
    </row>
    <row r="12" spans="1:15" s="11" customFormat="1" ht="12.75">
      <c r="A12" s="11">
        <v>3</v>
      </c>
      <c r="B12" s="13" t="s">
        <v>66</v>
      </c>
      <c r="C12" s="12">
        <v>15504395</v>
      </c>
      <c r="D12" s="12">
        <v>27535052</v>
      </c>
      <c r="E12" s="17">
        <v>8.69</v>
      </c>
      <c r="F12" s="17">
        <v>0.56</v>
      </c>
      <c r="G12" s="12">
        <v>239260372</v>
      </c>
      <c r="H12" s="12">
        <f>+K12+L12+M12+N12</f>
        <v>250955222</v>
      </c>
      <c r="I12" s="11">
        <f>H12-G12</f>
        <v>11694850</v>
      </c>
      <c r="J12" s="11">
        <v>13610458</v>
      </c>
      <c r="K12" s="12">
        <v>201412680</v>
      </c>
      <c r="L12" s="12">
        <f>1657451+20685846</f>
        <v>22343297</v>
      </c>
      <c r="M12" s="12">
        <v>0</v>
      </c>
      <c r="N12" s="11">
        <v>27199245</v>
      </c>
      <c r="O12" s="12"/>
    </row>
    <row r="13" spans="1:14" s="12" customFormat="1" ht="12.75">
      <c r="A13" s="11">
        <v>4</v>
      </c>
      <c r="B13" s="71" t="s">
        <v>28</v>
      </c>
      <c r="C13" s="11">
        <v>12467983</v>
      </c>
      <c r="D13" s="11">
        <v>13601862</v>
      </c>
      <c r="E13" s="17" t="s">
        <v>79</v>
      </c>
      <c r="F13" s="17" t="s">
        <v>80</v>
      </c>
      <c r="G13" s="11">
        <v>93727229</v>
      </c>
      <c r="H13" s="11">
        <f>+K13+L13+M13+N13</f>
        <v>101270183</v>
      </c>
      <c r="I13" s="11">
        <f>H13-G13</f>
        <v>7542954</v>
      </c>
      <c r="J13" s="11">
        <v>1195909</v>
      </c>
      <c r="K13" s="11">
        <v>45442674</v>
      </c>
      <c r="L13" s="11">
        <v>35925392</v>
      </c>
      <c r="M13" s="11">
        <v>0</v>
      </c>
      <c r="N13" s="11">
        <v>19902117</v>
      </c>
    </row>
    <row r="14" spans="1:14" s="12" customFormat="1" ht="12.75">
      <c r="A14" s="11">
        <v>5</v>
      </c>
      <c r="B14" s="71" t="s">
        <v>30</v>
      </c>
      <c r="C14" s="11">
        <v>82567283</v>
      </c>
      <c r="D14" s="11">
        <v>175525864</v>
      </c>
      <c r="E14" s="17">
        <v>8.74</v>
      </c>
      <c r="F14" s="17">
        <v>0.4</v>
      </c>
      <c r="G14" s="11">
        <v>1566093107</v>
      </c>
      <c r="H14" s="11">
        <f>+K14+L14+M14+N14</f>
        <v>1627654480</v>
      </c>
      <c r="I14" s="11">
        <f>H14-G14</f>
        <v>61561373</v>
      </c>
      <c r="J14" s="11">
        <v>68200067</v>
      </c>
      <c r="K14" s="11">
        <v>1411278213</v>
      </c>
      <c r="L14" s="11">
        <f>5610282+43856860+10797+24687431</f>
        <v>74165370</v>
      </c>
      <c r="M14" s="11">
        <v>0</v>
      </c>
      <c r="N14" s="11">
        <v>142210897</v>
      </c>
    </row>
    <row r="15" spans="1:14" s="12" customFormat="1" ht="12.75">
      <c r="A15" s="11">
        <v>6</v>
      </c>
      <c r="B15" s="69" t="s">
        <v>91</v>
      </c>
      <c r="C15" s="12">
        <v>2145117</v>
      </c>
      <c r="D15" s="12">
        <v>12690433</v>
      </c>
      <c r="E15" s="17">
        <v>3.38</v>
      </c>
      <c r="F15" s="17">
        <v>0.09</v>
      </c>
      <c r="G15" s="12">
        <v>43954570</v>
      </c>
      <c r="H15" s="12">
        <f>+K15+L15+M15+N15</f>
        <v>54088149</v>
      </c>
      <c r="I15" s="11">
        <f>H15-G15</f>
        <v>10133579</v>
      </c>
      <c r="J15" s="11">
        <v>1484413</v>
      </c>
      <c r="K15" s="12">
        <v>39159206</v>
      </c>
      <c r="L15" s="12">
        <v>195720</v>
      </c>
      <c r="M15" s="12">
        <v>2454527</v>
      </c>
      <c r="N15" s="11">
        <v>12278696</v>
      </c>
    </row>
    <row r="16" spans="1:14" s="11" customFormat="1" ht="12.75">
      <c r="A16" s="11">
        <v>7</v>
      </c>
      <c r="B16" s="13" t="s">
        <v>86</v>
      </c>
      <c r="C16" s="11">
        <v>16922457</v>
      </c>
      <c r="D16" s="11">
        <v>22046776</v>
      </c>
      <c r="E16" s="17">
        <v>2.31</v>
      </c>
      <c r="F16" s="17">
        <v>0.77</v>
      </c>
      <c r="G16" s="11">
        <v>50866335</v>
      </c>
      <c r="H16" s="11">
        <f>+K16+L16+M16+N16</f>
        <v>62916429</v>
      </c>
      <c r="I16" s="11">
        <f>H16-G16</f>
        <v>12050094</v>
      </c>
      <c r="J16" s="11">
        <v>260221</v>
      </c>
      <c r="K16" s="11">
        <v>0</v>
      </c>
      <c r="L16" s="11">
        <f>5890184+28053694</f>
        <v>33943878</v>
      </c>
      <c r="M16" s="11">
        <v>0</v>
      </c>
      <c r="N16" s="11">
        <v>28972551</v>
      </c>
    </row>
    <row r="17" spans="1:14" s="12" customFormat="1" ht="12.75">
      <c r="A17" s="11">
        <v>8</v>
      </c>
      <c r="B17" s="13" t="s">
        <v>87</v>
      </c>
      <c r="C17" s="11">
        <v>46553913</v>
      </c>
      <c r="D17" s="11">
        <v>86487992</v>
      </c>
      <c r="E17" s="17">
        <v>9.71</v>
      </c>
      <c r="F17" s="17">
        <v>0.21</v>
      </c>
      <c r="G17" s="11">
        <v>934864872</v>
      </c>
      <c r="H17" s="11">
        <f>+K17+L17+M17+N17</f>
        <v>947286391</v>
      </c>
      <c r="I17" s="11">
        <f>H17-G17</f>
        <v>12421519</v>
      </c>
      <c r="J17" s="11">
        <v>14367861</v>
      </c>
      <c r="K17" s="11">
        <v>755443368</v>
      </c>
      <c r="L17" s="11">
        <f>17753073+35336261+4144551+67924622</f>
        <v>125158507</v>
      </c>
      <c r="M17" s="11">
        <v>1918555</v>
      </c>
      <c r="N17" s="11">
        <v>64765961</v>
      </c>
    </row>
    <row r="18" spans="1:15" s="18" customFormat="1" ht="12.75">
      <c r="A18" s="11">
        <v>9</v>
      </c>
      <c r="B18" s="71" t="s">
        <v>70</v>
      </c>
      <c r="C18" s="11">
        <v>1884859</v>
      </c>
      <c r="D18" s="11">
        <v>2837650</v>
      </c>
      <c r="E18" s="17">
        <v>0.53</v>
      </c>
      <c r="F18" s="17">
        <v>0.11</v>
      </c>
      <c r="G18" s="11">
        <v>3071051</v>
      </c>
      <c r="H18" s="11">
        <f>+K18+L18+M18+N18</f>
        <v>4004755</v>
      </c>
      <c r="I18" s="11">
        <f>H18-G18</f>
        <v>933704</v>
      </c>
      <c r="J18" s="11">
        <v>21872</v>
      </c>
      <c r="K18" s="11">
        <v>0</v>
      </c>
      <c r="L18" s="11">
        <f>795184+391008</f>
        <v>1186192</v>
      </c>
      <c r="M18" s="11">
        <v>0</v>
      </c>
      <c r="N18" s="11">
        <v>2818563</v>
      </c>
      <c r="O18" s="12"/>
    </row>
    <row r="19" spans="1:14" s="12" customFormat="1" ht="12.75">
      <c r="A19" s="11">
        <v>10</v>
      </c>
      <c r="B19" s="71" t="s">
        <v>74</v>
      </c>
      <c r="C19" s="11">
        <v>32558196</v>
      </c>
      <c r="D19" s="11">
        <v>70348485</v>
      </c>
      <c r="E19" s="17" t="s">
        <v>81</v>
      </c>
      <c r="F19" s="17" t="s">
        <v>82</v>
      </c>
      <c r="G19" s="11">
        <v>318064919</v>
      </c>
      <c r="H19" s="11">
        <f>+K19+L19+M19+N19</f>
        <v>352467805</v>
      </c>
      <c r="I19" s="11">
        <f>H19-G19</f>
        <v>34402886</v>
      </c>
      <c r="J19" s="11">
        <v>5710530</v>
      </c>
      <c r="K19" s="11">
        <v>282294506</v>
      </c>
      <c r="L19" s="11">
        <v>3085330</v>
      </c>
      <c r="M19" s="11">
        <v>126887</v>
      </c>
      <c r="N19" s="11">
        <v>66961082</v>
      </c>
    </row>
    <row r="20" spans="1:14" s="12" customFormat="1" ht="12.75">
      <c r="A20" s="11">
        <v>11</v>
      </c>
      <c r="B20" s="71" t="s">
        <v>17</v>
      </c>
      <c r="C20" s="11">
        <v>196004035</v>
      </c>
      <c r="D20" s="11">
        <v>262614130</v>
      </c>
      <c r="E20" s="17">
        <v>8.66</v>
      </c>
      <c r="F20" s="17">
        <v>0.75</v>
      </c>
      <c r="G20" s="11">
        <v>2399624108</v>
      </c>
      <c r="H20" s="11">
        <f>+K20+L20+M20+N20</f>
        <v>2450318747</v>
      </c>
      <c r="I20" s="11">
        <f>H20-G20</f>
        <v>50694639</v>
      </c>
      <c r="J20" s="11">
        <v>84643095</v>
      </c>
      <c r="K20" s="11">
        <v>2006806115</v>
      </c>
      <c r="L20" s="11">
        <v>186347263</v>
      </c>
      <c r="M20" s="11">
        <v>386671</v>
      </c>
      <c r="N20" s="11">
        <v>256778698</v>
      </c>
    </row>
    <row r="21" spans="1:14" s="12" customFormat="1" ht="12.75">
      <c r="A21" s="11">
        <v>12</v>
      </c>
      <c r="B21" s="69" t="s">
        <v>92</v>
      </c>
      <c r="C21" s="12">
        <v>84587021</v>
      </c>
      <c r="D21" s="12">
        <v>118042468</v>
      </c>
      <c r="E21" s="17">
        <v>14.33</v>
      </c>
      <c r="F21" s="17">
        <v>0.08</v>
      </c>
      <c r="G21" s="12">
        <v>1766391991</v>
      </c>
      <c r="H21" s="12">
        <f>+K21+L21+M21+N21</f>
        <v>1793294421</v>
      </c>
      <c r="I21" s="11">
        <f>H21-G21</f>
        <v>26902430</v>
      </c>
      <c r="J21" s="11">
        <v>3485028</v>
      </c>
      <c r="K21" s="12">
        <v>1678921675</v>
      </c>
      <c r="L21" s="12">
        <v>2883295</v>
      </c>
      <c r="M21" s="12">
        <v>0</v>
      </c>
      <c r="N21" s="11">
        <v>111489451</v>
      </c>
    </row>
    <row r="22" spans="1:14" s="12" customFormat="1" ht="12.75">
      <c r="A22" s="11">
        <v>13</v>
      </c>
      <c r="B22" s="69" t="s">
        <v>71</v>
      </c>
      <c r="C22" s="12">
        <v>60173006</v>
      </c>
      <c r="D22" s="12">
        <v>110766631</v>
      </c>
      <c r="E22" s="17">
        <v>10.58</v>
      </c>
      <c r="F22" s="17">
        <v>0.26</v>
      </c>
      <c r="G22" s="12">
        <v>1237280678</v>
      </c>
      <c r="H22" s="12">
        <f>+K22+L22+M22+N22</f>
        <v>1265204751</v>
      </c>
      <c r="I22" s="11">
        <f>H22-G22</f>
        <v>27924073</v>
      </c>
      <c r="J22" s="11">
        <v>10643171</v>
      </c>
      <c r="K22" s="12">
        <v>1119787919</v>
      </c>
      <c r="L22" s="12">
        <f>1504794+15778735+25678896+14580490</f>
        <v>57542915</v>
      </c>
      <c r="M22" s="12">
        <v>0</v>
      </c>
      <c r="N22" s="11">
        <v>87873917</v>
      </c>
    </row>
    <row r="23" spans="1:14" s="12" customFormat="1" ht="12.75">
      <c r="A23" s="11">
        <v>14</v>
      </c>
      <c r="B23" s="13" t="s">
        <v>88</v>
      </c>
      <c r="C23" s="11">
        <v>25917233</v>
      </c>
      <c r="D23" s="11">
        <v>57503239</v>
      </c>
      <c r="E23" s="17">
        <v>7.63</v>
      </c>
      <c r="F23" s="17">
        <v>0.29</v>
      </c>
      <c r="G23" s="11">
        <v>472019378</v>
      </c>
      <c r="H23" s="11">
        <f>+K23+L23+M23+N23</f>
        <v>501818941</v>
      </c>
      <c r="I23" s="11">
        <f>H23-G23</f>
        <v>29799563</v>
      </c>
      <c r="J23" s="11">
        <v>8975173</v>
      </c>
      <c r="K23" s="11">
        <v>388877915</v>
      </c>
      <c r="L23" s="11">
        <f>2913450+26585960+7797122+20512528</f>
        <v>57809060</v>
      </c>
      <c r="M23" s="11">
        <v>0</v>
      </c>
      <c r="N23" s="11">
        <v>55131966</v>
      </c>
    </row>
    <row r="24" spans="1:15" s="19" customFormat="1" ht="12.75">
      <c r="A24" s="11">
        <v>15</v>
      </c>
      <c r="B24" s="71" t="s">
        <v>27</v>
      </c>
      <c r="C24" s="11">
        <v>26290603</v>
      </c>
      <c r="D24" s="11">
        <v>48434462</v>
      </c>
      <c r="E24" s="17" t="s">
        <v>83</v>
      </c>
      <c r="F24" s="17" t="s">
        <v>84</v>
      </c>
      <c r="G24" s="11">
        <v>633480472</v>
      </c>
      <c r="H24" s="11">
        <f>+K24+L24+M24+N24</f>
        <v>650693359</v>
      </c>
      <c r="I24" s="11">
        <f>H24-G24</f>
        <v>17212887</v>
      </c>
      <c r="J24" s="11">
        <v>15321581</v>
      </c>
      <c r="K24" s="11">
        <v>462546876</v>
      </c>
      <c r="L24" s="11">
        <v>143882344</v>
      </c>
      <c r="M24" s="11">
        <v>0</v>
      </c>
      <c r="N24" s="11">
        <v>44264139</v>
      </c>
      <c r="O24" s="12"/>
    </row>
    <row r="25" spans="1:15" s="19" customFormat="1" ht="12.75">
      <c r="A25" s="11">
        <v>16</v>
      </c>
      <c r="B25" s="71" t="s">
        <v>25</v>
      </c>
      <c r="C25" s="11">
        <v>1884859</v>
      </c>
      <c r="D25" s="11">
        <v>3221922</v>
      </c>
      <c r="E25" s="17">
        <v>0.52</v>
      </c>
      <c r="F25" s="17">
        <v>0.05</v>
      </c>
      <c r="G25" s="11">
        <v>3393995</v>
      </c>
      <c r="H25" s="11">
        <f>+K25+L25+M25+N25</f>
        <v>3901395</v>
      </c>
      <c r="I25" s="11">
        <f>H25-G25</f>
        <v>507400</v>
      </c>
      <c r="J25" s="11">
        <v>812136</v>
      </c>
      <c r="K25" s="11">
        <v>0</v>
      </c>
      <c r="L25" s="11">
        <f>407740+1101396</f>
        <v>1509136</v>
      </c>
      <c r="M25" s="11">
        <v>0</v>
      </c>
      <c r="N25" s="11">
        <v>2392259</v>
      </c>
      <c r="O25" s="12"/>
    </row>
    <row r="26" spans="1:15" s="19" customFormat="1" ht="12.75">
      <c r="A26" s="11">
        <v>17</v>
      </c>
      <c r="B26" s="71" t="s">
        <v>72</v>
      </c>
      <c r="C26" s="11">
        <v>29562366</v>
      </c>
      <c r="D26" s="11">
        <v>77014239</v>
      </c>
      <c r="E26" s="17">
        <v>3.1</v>
      </c>
      <c r="F26" s="17">
        <v>0.24</v>
      </c>
      <c r="G26" s="11">
        <v>349686575</v>
      </c>
      <c r="H26" s="11">
        <f>+K26+L26+M26+N26</f>
        <v>401196081</v>
      </c>
      <c r="I26" s="11">
        <f>H26-G26</f>
        <v>51509506</v>
      </c>
      <c r="J26" s="11">
        <v>1304906</v>
      </c>
      <c r="K26" s="11">
        <v>125139412</v>
      </c>
      <c r="L26" s="11">
        <f>6587813+70806789+75541701+40598991</f>
        <v>193535294</v>
      </c>
      <c r="M26" s="11">
        <v>1323193</v>
      </c>
      <c r="N26" s="11">
        <v>81198182</v>
      </c>
      <c r="O26" s="12"/>
    </row>
    <row r="27" spans="1:15" s="19" customFormat="1" ht="12.75">
      <c r="A27" s="11">
        <v>18</v>
      </c>
      <c r="B27" s="69" t="s">
        <v>18</v>
      </c>
      <c r="C27" s="12">
        <v>18488129</v>
      </c>
      <c r="D27" s="12">
        <v>63699961</v>
      </c>
      <c r="E27" s="17">
        <v>2.52</v>
      </c>
      <c r="F27" s="17">
        <v>0.29</v>
      </c>
      <c r="G27" s="12">
        <v>227521650</v>
      </c>
      <c r="H27" s="12">
        <f>+K27+L27+M27+N27</f>
        <v>250808649</v>
      </c>
      <c r="I27" s="11">
        <f>H27-G27</f>
        <v>23286999</v>
      </c>
      <c r="J27" s="11">
        <v>12103758</v>
      </c>
      <c r="K27" s="12">
        <v>74866939</v>
      </c>
      <c r="L27" s="12">
        <f>10579334+43911790+7447028+70581538</f>
        <v>132519690</v>
      </c>
      <c r="M27" s="12">
        <v>1580319</v>
      </c>
      <c r="N27" s="11">
        <v>41841701</v>
      </c>
      <c r="O27" s="12"/>
    </row>
    <row r="28" spans="1:14" s="11" customFormat="1" ht="12.75">
      <c r="A28" s="11">
        <v>19</v>
      </c>
      <c r="B28" s="69" t="s">
        <v>77</v>
      </c>
      <c r="C28" s="12">
        <v>1884859</v>
      </c>
      <c r="D28" s="12">
        <v>6376213</v>
      </c>
      <c r="E28" s="17">
        <v>0.41</v>
      </c>
      <c r="F28" s="17">
        <v>0.13</v>
      </c>
      <c r="G28" s="12">
        <v>3625095</v>
      </c>
      <c r="H28" s="12">
        <f>+K28+L28+M28+N28</f>
        <v>8016198</v>
      </c>
      <c r="I28" s="11">
        <f>H28-G28</f>
        <v>4391103</v>
      </c>
      <c r="J28" s="11">
        <v>62973</v>
      </c>
      <c r="K28" s="12">
        <v>0</v>
      </c>
      <c r="L28" s="12">
        <f>116304+1623932</f>
        <v>1740236</v>
      </c>
      <c r="M28" s="12">
        <v>0</v>
      </c>
      <c r="N28" s="11">
        <v>6275962</v>
      </c>
    </row>
    <row r="29" spans="1:14" s="11" customFormat="1" ht="12.75">
      <c r="A29" s="11">
        <v>20</v>
      </c>
      <c r="B29" s="13" t="s">
        <v>89</v>
      </c>
      <c r="C29" s="11">
        <v>1884859</v>
      </c>
      <c r="D29" s="11">
        <v>2136444</v>
      </c>
      <c r="E29" s="17">
        <v>14.83</v>
      </c>
      <c r="F29" s="17">
        <v>0.73</v>
      </c>
      <c r="G29" s="11">
        <v>32400112</v>
      </c>
      <c r="H29" s="11">
        <f>+K29+L29+M29+N29</f>
        <v>32824619</v>
      </c>
      <c r="I29" s="11">
        <f>H29-G29</f>
        <v>424507</v>
      </c>
      <c r="J29" s="11">
        <v>41953</v>
      </c>
      <c r="K29" s="11">
        <v>28880340</v>
      </c>
      <c r="L29" s="11">
        <f>136861+1046857+469461</f>
        <v>1653179</v>
      </c>
      <c r="M29" s="11">
        <v>0</v>
      </c>
      <c r="N29" s="11">
        <v>2291100</v>
      </c>
    </row>
    <row r="30" spans="1:14" s="12" customFormat="1" ht="12.75">
      <c r="A30" s="11">
        <v>21</v>
      </c>
      <c r="B30" s="69" t="s">
        <v>73</v>
      </c>
      <c r="C30" s="12">
        <v>96948768</v>
      </c>
      <c r="D30" s="12">
        <v>132043683</v>
      </c>
      <c r="E30" s="17">
        <v>13.14</v>
      </c>
      <c r="F30" s="17">
        <v>0.37</v>
      </c>
      <c r="G30" s="12">
        <v>1820677792</v>
      </c>
      <c r="H30" s="12">
        <f>+K30+L30+M30+N30</f>
        <v>1835472314</v>
      </c>
      <c r="I30" s="11">
        <f>H30-G30</f>
        <v>14794522</v>
      </c>
      <c r="J30" s="11">
        <v>1861349</v>
      </c>
      <c r="K30" s="12">
        <v>1598734898</v>
      </c>
      <c r="L30" s="12">
        <f>20556092+59869747+5241650+41322913</f>
        <v>126990402</v>
      </c>
      <c r="M30" s="12">
        <v>0</v>
      </c>
      <c r="N30" s="11">
        <v>109747014</v>
      </c>
    </row>
    <row r="31" spans="1:14" s="11" customFormat="1" ht="12.75">
      <c r="A31" s="11">
        <v>22</v>
      </c>
      <c r="B31" s="13" t="s">
        <v>90</v>
      </c>
      <c r="C31" s="11">
        <v>21993264</v>
      </c>
      <c r="D31" s="11">
        <v>38323271</v>
      </c>
      <c r="E31" s="17">
        <v>11.31</v>
      </c>
      <c r="F31" s="17">
        <v>0.18</v>
      </c>
      <c r="G31" s="11">
        <v>449164104</v>
      </c>
      <c r="H31" s="11">
        <f>+K31+L31+M31+N31</f>
        <v>465263783</v>
      </c>
      <c r="I31" s="11">
        <f>H31-G31</f>
        <v>16099679</v>
      </c>
      <c r="J31" s="11">
        <v>186983</v>
      </c>
      <c r="K31" s="11">
        <v>419644607</v>
      </c>
      <c r="L31" s="11">
        <f>1336406+5585133+604694</f>
        <v>7526233</v>
      </c>
      <c r="M31" s="11">
        <v>0</v>
      </c>
      <c r="N31" s="11">
        <v>38092943</v>
      </c>
    </row>
    <row r="32" spans="1:14" s="11" customFormat="1" ht="12.75">
      <c r="A32" s="11">
        <v>23</v>
      </c>
      <c r="B32" s="69" t="s">
        <v>75</v>
      </c>
      <c r="C32" s="12">
        <v>40363816</v>
      </c>
      <c r="D32" s="12">
        <v>85818070</v>
      </c>
      <c r="E32" s="17">
        <v>9.08</v>
      </c>
      <c r="F32" s="17">
        <v>0.28</v>
      </c>
      <c r="G32" s="12">
        <v>821776154</v>
      </c>
      <c r="H32" s="12">
        <f>+K32+L32+M32+N32</f>
        <v>849696266</v>
      </c>
      <c r="I32" s="11">
        <f>H32-G32</f>
        <v>27920112</v>
      </c>
      <c r="J32" s="11">
        <v>14189029</v>
      </c>
      <c r="K32" s="12">
        <v>743324224</v>
      </c>
      <c r="L32" s="12">
        <f>373589+7740615+35314068</f>
        <v>43428272</v>
      </c>
      <c r="M32" s="12">
        <v>0</v>
      </c>
      <c r="N32" s="11">
        <v>62943770</v>
      </c>
    </row>
    <row r="33" spans="1:14" s="12" customFormat="1" ht="12.75">
      <c r="A33" s="11">
        <v>24</v>
      </c>
      <c r="B33" s="69" t="s">
        <v>29</v>
      </c>
      <c r="C33" s="12">
        <v>79310456</v>
      </c>
      <c r="D33" s="12">
        <v>88598229</v>
      </c>
      <c r="E33" s="17">
        <v>17.87</v>
      </c>
      <c r="F33" s="17">
        <v>0.35</v>
      </c>
      <c r="G33" s="12">
        <v>1641448888</v>
      </c>
      <c r="H33" s="12">
        <f>+K33+L33+M33+N33</f>
        <v>1653973843</v>
      </c>
      <c r="I33" s="11">
        <f>H33-G33</f>
        <v>12524955</v>
      </c>
      <c r="J33" s="11">
        <v>11900160</v>
      </c>
      <c r="K33" s="12">
        <v>1528812194</v>
      </c>
      <c r="L33" s="12">
        <f>914631+20873040+3904198+7839911</f>
        <v>33531780</v>
      </c>
      <c r="M33" s="12">
        <v>0</v>
      </c>
      <c r="N33" s="11">
        <v>91629869</v>
      </c>
    </row>
    <row r="34" spans="1:15" s="11" customFormat="1" ht="12.75">
      <c r="A34" s="11">
        <v>25</v>
      </c>
      <c r="B34" s="71" t="s">
        <v>19</v>
      </c>
      <c r="C34" s="11">
        <v>17035518</v>
      </c>
      <c r="D34" s="11">
        <v>27552079</v>
      </c>
      <c r="E34" s="17">
        <v>12.3</v>
      </c>
      <c r="F34" s="17">
        <v>0.4</v>
      </c>
      <c r="G34" s="11">
        <v>345057740</v>
      </c>
      <c r="H34" s="11">
        <f>+K34+L34+M34+N34</f>
        <v>350975073</v>
      </c>
      <c r="I34" s="11">
        <f>H34-G34</f>
        <v>5917333</v>
      </c>
      <c r="J34" s="11">
        <v>11636937</v>
      </c>
      <c r="K34" s="11">
        <v>327208095</v>
      </c>
      <c r="L34" s="11">
        <v>829479</v>
      </c>
      <c r="M34" s="11">
        <v>1780</v>
      </c>
      <c r="N34" s="11">
        <v>22935719</v>
      </c>
      <c r="O34" s="12"/>
    </row>
    <row r="35" spans="1:15" s="11" customFormat="1" ht="12.75">
      <c r="A35" s="11">
        <v>26</v>
      </c>
      <c r="B35" s="69" t="s">
        <v>49</v>
      </c>
      <c r="C35" s="12">
        <v>18592629</v>
      </c>
      <c r="D35" s="12">
        <v>128944251</v>
      </c>
      <c r="E35" s="17">
        <v>0.67</v>
      </c>
      <c r="F35" s="17">
        <v>0.14</v>
      </c>
      <c r="G35" s="12">
        <v>110619602</v>
      </c>
      <c r="H35" s="12">
        <f>+K35+L35+M35+N35</f>
        <v>154379724</v>
      </c>
      <c r="I35" s="11">
        <f>H35-G35</f>
        <v>43760122</v>
      </c>
      <c r="J35" s="11">
        <v>72095912</v>
      </c>
      <c r="K35" s="12">
        <v>0</v>
      </c>
      <c r="L35" s="12">
        <f>4422512+59386473+5166861+23196451</f>
        <v>92172297</v>
      </c>
      <c r="M35" s="12">
        <v>0</v>
      </c>
      <c r="N35" s="11">
        <v>62207427</v>
      </c>
      <c r="O35" s="12"/>
    </row>
    <row r="36" spans="1:14" s="12" customFormat="1" ht="12.75">
      <c r="A36" s="11">
        <v>27</v>
      </c>
      <c r="B36" s="71" t="s">
        <v>67</v>
      </c>
      <c r="C36" s="11">
        <v>38521790</v>
      </c>
      <c r="D36" s="11">
        <v>75083643</v>
      </c>
      <c r="E36" s="17">
        <v>8.76</v>
      </c>
      <c r="F36" s="17">
        <v>0.21</v>
      </c>
      <c r="G36" s="11">
        <v>721009461</v>
      </c>
      <c r="H36" s="11">
        <f>+K36+L36+M36+N36</f>
        <v>748854727</v>
      </c>
      <c r="I36" s="11">
        <f>H36-G36</f>
        <v>27845266</v>
      </c>
      <c r="J36" s="11">
        <v>3366635</v>
      </c>
      <c r="K36" s="11">
        <v>594482838</v>
      </c>
      <c r="L36" s="11">
        <v>88870377</v>
      </c>
      <c r="M36" s="11">
        <v>43386</v>
      </c>
      <c r="N36" s="11">
        <v>65458126</v>
      </c>
    </row>
    <row r="37" spans="1:14" s="12" customFormat="1" ht="12.75">
      <c r="A37" s="59" t="s">
        <v>53</v>
      </c>
      <c r="B37" s="20"/>
      <c r="C37" s="21">
        <f>SUM(C10:C36)</f>
        <v>985490701</v>
      </c>
      <c r="D37" s="21">
        <f>SUM(D10:D36)</f>
        <v>1761813296</v>
      </c>
      <c r="E37" s="22"/>
      <c r="F37" s="22"/>
      <c r="G37" s="21">
        <f aca="true" t="shared" si="0" ref="G37:N37">SUM(G10:G36)</f>
        <v>16341243985</v>
      </c>
      <c r="H37" s="21">
        <f t="shared" si="0"/>
        <v>16883216187</v>
      </c>
      <c r="I37" s="21">
        <f t="shared" si="0"/>
        <v>541972202</v>
      </c>
      <c r="J37" s="21">
        <f t="shared" si="0"/>
        <v>363333357</v>
      </c>
      <c r="K37" s="21">
        <f t="shared" si="0"/>
        <v>13833064694</v>
      </c>
      <c r="L37" s="21">
        <f t="shared" si="0"/>
        <v>1509663516</v>
      </c>
      <c r="M37" s="21">
        <f t="shared" si="0"/>
        <v>7835318</v>
      </c>
      <c r="N37" s="21">
        <f t="shared" si="0"/>
        <v>1532652659</v>
      </c>
    </row>
    <row r="38" spans="1:14" s="12" customFormat="1" ht="12.75">
      <c r="A38" s="55"/>
      <c r="B38" s="55"/>
      <c r="C38" s="25"/>
      <c r="D38" s="25"/>
      <c r="E38" s="56"/>
      <c r="F38" s="56"/>
      <c r="G38" s="25"/>
      <c r="H38" s="25"/>
      <c r="I38" s="25"/>
      <c r="J38" s="25"/>
      <c r="K38" s="25"/>
      <c r="L38" s="25"/>
      <c r="M38" s="25"/>
      <c r="N38" s="25"/>
    </row>
    <row r="39" spans="1:14" s="12" customFormat="1" ht="12.75">
      <c r="A39" s="26" t="s">
        <v>52</v>
      </c>
      <c r="B39" s="23"/>
      <c r="E39" s="14"/>
      <c r="F39" s="14"/>
      <c r="H39" s="11"/>
      <c r="I39" s="11"/>
      <c r="N39" s="16"/>
    </row>
    <row r="40" spans="1:15" s="11" customFormat="1" ht="12.75">
      <c r="A40" s="11">
        <v>1</v>
      </c>
      <c r="B40" s="13" t="s">
        <v>16</v>
      </c>
      <c r="C40" s="11">
        <v>2513146</v>
      </c>
      <c r="D40" s="11">
        <v>23562304</v>
      </c>
      <c r="E40" s="17">
        <v>1.64</v>
      </c>
      <c r="F40" s="75">
        <v>0.003</v>
      </c>
      <c r="G40" s="11">
        <v>40423881</v>
      </c>
      <c r="H40" s="11">
        <f>+K40+L40+M40+N40</f>
        <v>49935696</v>
      </c>
      <c r="I40" s="11">
        <f>H40-G40</f>
        <v>9511815</v>
      </c>
      <c r="J40" s="11">
        <v>11839368</v>
      </c>
      <c r="K40" s="11">
        <v>37854427</v>
      </c>
      <c r="L40" s="11">
        <v>56308</v>
      </c>
      <c r="M40" s="11">
        <v>0</v>
      </c>
      <c r="N40" s="11">
        <v>12024961</v>
      </c>
      <c r="O40" s="25"/>
    </row>
    <row r="41" spans="2:15" s="11" customFormat="1" ht="12.75">
      <c r="B41" s="13"/>
      <c r="C41" s="12"/>
      <c r="D41" s="12"/>
      <c r="E41" s="14"/>
      <c r="F41" s="14"/>
      <c r="G41" s="12"/>
      <c r="J41" s="12"/>
      <c r="K41" s="12"/>
      <c r="L41" s="12"/>
      <c r="M41" s="12"/>
      <c r="N41" s="12"/>
      <c r="O41" s="25"/>
    </row>
    <row r="42" spans="1:16" s="12" customFormat="1" ht="12.75">
      <c r="A42" s="59" t="s">
        <v>54</v>
      </c>
      <c r="B42" s="24"/>
      <c r="C42" s="21">
        <f>SUM(C40)</f>
        <v>2513146</v>
      </c>
      <c r="D42" s="21">
        <f>SUM(D40)</f>
        <v>23562304</v>
      </c>
      <c r="E42" s="22"/>
      <c r="F42" s="22"/>
      <c r="G42" s="21">
        <f aca="true" t="shared" si="1" ref="G42:N42">SUM(G40)</f>
        <v>40423881</v>
      </c>
      <c r="H42" s="21">
        <f t="shared" si="1"/>
        <v>49935696</v>
      </c>
      <c r="I42" s="21">
        <f t="shared" si="1"/>
        <v>9511815</v>
      </c>
      <c r="J42" s="21">
        <f t="shared" si="1"/>
        <v>11839368</v>
      </c>
      <c r="K42" s="21">
        <f t="shared" si="1"/>
        <v>37854427</v>
      </c>
      <c r="L42" s="21">
        <f t="shared" si="1"/>
        <v>56308</v>
      </c>
      <c r="M42" s="21">
        <f t="shared" si="1"/>
        <v>0</v>
      </c>
      <c r="N42" s="21">
        <f t="shared" si="1"/>
        <v>12024961</v>
      </c>
      <c r="O42" s="25"/>
      <c r="P42" s="25"/>
    </row>
    <row r="43" spans="5:15" s="12" customFormat="1" ht="13.5" thickBot="1">
      <c r="E43" s="14"/>
      <c r="F43" s="14"/>
      <c r="J43" s="11"/>
      <c r="K43" s="11"/>
      <c r="L43" s="11"/>
      <c r="N43" s="16"/>
      <c r="O43" s="25"/>
    </row>
    <row r="44" spans="1:14" s="12" customFormat="1" ht="13.5" thickBot="1">
      <c r="A44" s="60" t="s">
        <v>55</v>
      </c>
      <c r="B44" s="61"/>
      <c r="C44" s="62">
        <f>C37+C42</f>
        <v>988003847</v>
      </c>
      <c r="D44" s="62">
        <f>D37+D42</f>
        <v>1785375600</v>
      </c>
      <c r="E44" s="63"/>
      <c r="F44" s="63"/>
      <c r="G44" s="62">
        <f aca="true" t="shared" si="2" ref="G44:N44">G37+G42</f>
        <v>16381667866</v>
      </c>
      <c r="H44" s="62">
        <f t="shared" si="2"/>
        <v>16933151883</v>
      </c>
      <c r="I44" s="62">
        <f t="shared" si="2"/>
        <v>551484017</v>
      </c>
      <c r="J44" s="62">
        <f t="shared" si="2"/>
        <v>375172725</v>
      </c>
      <c r="K44" s="64">
        <f t="shared" si="2"/>
        <v>13870919121</v>
      </c>
      <c r="L44" s="64">
        <f t="shared" si="2"/>
        <v>1509719824</v>
      </c>
      <c r="M44" s="62">
        <f t="shared" si="2"/>
        <v>7835318</v>
      </c>
      <c r="N44" s="62">
        <f t="shared" si="2"/>
        <v>1544677620</v>
      </c>
    </row>
    <row r="45" s="12" customFormat="1" ht="12.75" customHeight="1"/>
    <row r="46" spans="1:14" s="12" customFormat="1" ht="25.5" customHeight="1">
      <c r="A46" s="94" t="s">
        <v>68</v>
      </c>
      <c r="B46" s="73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s="12" customFormat="1" ht="12.75">
      <c r="A47" s="70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7" s="12" customFormat="1" ht="12.75">
      <c r="A48" s="16"/>
      <c r="E48" s="14"/>
      <c r="F48" s="14"/>
      <c r="G48" s="12" t="s">
        <v>26</v>
      </c>
    </row>
    <row r="49" spans="5:6" s="12" customFormat="1" ht="12.75">
      <c r="E49" s="14"/>
      <c r="F49" s="14"/>
    </row>
    <row r="50" spans="5:6" s="12" customFormat="1" ht="12.75">
      <c r="E50" s="14"/>
      <c r="F50" s="14"/>
    </row>
    <row r="51" spans="5:6" s="12" customFormat="1" ht="12.75">
      <c r="E51" s="14"/>
      <c r="F51" s="14"/>
    </row>
    <row r="52" spans="5:6" s="12" customFormat="1" ht="12.75">
      <c r="E52" s="14"/>
      <c r="F52" s="14"/>
    </row>
    <row r="53" spans="5:6" s="12" customFormat="1" ht="12.75">
      <c r="E53" s="14"/>
      <c r="F53" s="14"/>
    </row>
    <row r="54" spans="5:6" s="12" customFormat="1" ht="12.75">
      <c r="E54" s="14"/>
      <c r="F54" s="14"/>
    </row>
    <row r="55" spans="5:6" s="12" customFormat="1" ht="12.75">
      <c r="E55" s="14"/>
      <c r="F55" s="14"/>
    </row>
    <row r="56" spans="5:6" s="12" customFormat="1" ht="12.75">
      <c r="E56" s="14"/>
      <c r="F56" s="14"/>
    </row>
    <row r="57" spans="5:6" s="12" customFormat="1" ht="12.75">
      <c r="E57" s="14"/>
      <c r="F57" s="14"/>
    </row>
    <row r="58" spans="5:6" s="12" customFormat="1" ht="12.75">
      <c r="E58" s="14"/>
      <c r="F58" s="14"/>
    </row>
    <row r="59" spans="5:6" s="12" customFormat="1" ht="12.75">
      <c r="E59" s="14"/>
      <c r="F59" s="14"/>
    </row>
    <row r="60" spans="5:6" s="12" customFormat="1" ht="12.75">
      <c r="E60" s="14"/>
      <c r="F60" s="14"/>
    </row>
    <row r="61" spans="5:6" s="12" customFormat="1" ht="12.75">
      <c r="E61" s="14"/>
      <c r="F61" s="14"/>
    </row>
    <row r="62" spans="5:6" s="12" customFormat="1" ht="12.75">
      <c r="E62" s="14"/>
      <c r="F62" s="14"/>
    </row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</sheetData>
  <mergeCells count="3">
    <mergeCell ref="E5:F5"/>
    <mergeCell ref="B46:N46"/>
    <mergeCell ref="B47:N47"/>
  </mergeCells>
  <printOptions/>
  <pageMargins left="0.42" right="0.21" top="0.5905511811023623" bottom="0.1968503937007874" header="0.1968503937007874" footer="0"/>
  <pageSetup fitToHeight="1" fitToWidth="1" horizontalDpi="300" verticalDpi="300" orientation="landscape" paperSize="9" scale="68" r:id="rId1"/>
  <ignoredErrors>
    <ignoredError sqref="E13:F24 A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6"/>
  <sheetViews>
    <sheetView zoomScale="90" zoomScaleNormal="90" workbookViewId="0" topLeftCell="A1">
      <selection activeCell="B10" sqref="B10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52"/>
      <c r="L1" s="30"/>
      <c r="M1" s="30"/>
    </row>
    <row r="2" spans="1:13" ht="12.75">
      <c r="A2" s="26" t="s">
        <v>31</v>
      </c>
      <c r="B2" s="54"/>
      <c r="C2" s="34"/>
      <c r="D2" s="34"/>
      <c r="E2" s="34"/>
      <c r="F2" s="34"/>
      <c r="G2" s="34"/>
      <c r="H2" s="34"/>
      <c r="I2" s="34"/>
      <c r="J2" s="34"/>
      <c r="K2" s="34"/>
      <c r="L2" s="30"/>
      <c r="M2" s="30"/>
    </row>
    <row r="3" spans="1:13" ht="12.75">
      <c r="A3" s="8" t="s">
        <v>78</v>
      </c>
      <c r="B3" s="28"/>
      <c r="C3" s="27"/>
      <c r="D3" s="27"/>
      <c r="E3" s="1"/>
      <c r="F3" s="34"/>
      <c r="G3" s="34"/>
      <c r="H3" s="76"/>
      <c r="I3" s="76"/>
      <c r="J3" s="76"/>
      <c r="K3" s="76"/>
      <c r="L3" s="30"/>
      <c r="M3" s="30"/>
    </row>
    <row r="4" spans="1:13" ht="12.75">
      <c r="A4" s="34"/>
      <c r="B4" s="34"/>
      <c r="C4" s="34"/>
      <c r="D4" s="34"/>
      <c r="E4" s="34"/>
      <c r="F4" s="34"/>
      <c r="G4" s="34"/>
      <c r="H4" s="77"/>
      <c r="I4" s="76"/>
      <c r="J4" s="76"/>
      <c r="K4" s="76"/>
      <c r="L4" s="30"/>
      <c r="M4" s="30"/>
    </row>
    <row r="5" spans="1:13" ht="12.75">
      <c r="A5" s="53" t="s">
        <v>32</v>
      </c>
      <c r="B5" s="29"/>
      <c r="C5" s="53"/>
      <c r="D5" s="29"/>
      <c r="E5" s="34"/>
      <c r="F5" s="34"/>
      <c r="G5" s="34"/>
      <c r="H5" s="76"/>
      <c r="I5" s="76"/>
      <c r="J5" s="76"/>
      <c r="K5" s="76"/>
      <c r="L5" s="30"/>
      <c r="M5" s="30"/>
    </row>
    <row r="6" spans="1:13" ht="12.75">
      <c r="A6" s="7" t="s">
        <v>1</v>
      </c>
      <c r="B6" s="35"/>
      <c r="C6" s="35"/>
      <c r="D6" s="74" t="s">
        <v>15</v>
      </c>
      <c r="E6" s="72"/>
      <c r="F6" s="36" t="s">
        <v>33</v>
      </c>
      <c r="G6" s="36" t="s">
        <v>6</v>
      </c>
      <c r="H6" s="78" t="s">
        <v>34</v>
      </c>
      <c r="I6" s="79" t="s">
        <v>33</v>
      </c>
      <c r="J6" s="79" t="s">
        <v>6</v>
      </c>
      <c r="K6" s="78" t="s">
        <v>34</v>
      </c>
      <c r="L6" s="31"/>
      <c r="M6" s="30"/>
    </row>
    <row r="7" spans="1:13" ht="12.75">
      <c r="A7" s="29"/>
      <c r="B7" s="29"/>
      <c r="C7" s="29"/>
      <c r="D7" s="65" t="s">
        <v>8</v>
      </c>
      <c r="E7" s="65" t="s">
        <v>9</v>
      </c>
      <c r="F7" s="37" t="s">
        <v>57</v>
      </c>
      <c r="G7" s="37" t="s">
        <v>35</v>
      </c>
      <c r="H7" s="80" t="s">
        <v>56</v>
      </c>
      <c r="I7" s="80" t="s">
        <v>58</v>
      </c>
      <c r="J7" s="80" t="s">
        <v>35</v>
      </c>
      <c r="K7" s="80" t="s">
        <v>56</v>
      </c>
      <c r="L7" s="30"/>
      <c r="M7" s="30"/>
    </row>
    <row r="8" spans="1:13" ht="12.75">
      <c r="A8" s="38"/>
      <c r="B8" s="38"/>
      <c r="C8" s="38"/>
      <c r="D8" s="38"/>
      <c r="E8" s="38"/>
      <c r="F8" s="39" t="s">
        <v>65</v>
      </c>
      <c r="G8" s="39" t="s">
        <v>63</v>
      </c>
      <c r="H8" s="81" t="s">
        <v>64</v>
      </c>
      <c r="I8" s="81" t="s">
        <v>2</v>
      </c>
      <c r="J8" s="82" t="s">
        <v>36</v>
      </c>
      <c r="K8" s="82" t="s">
        <v>36</v>
      </c>
      <c r="L8" s="30"/>
      <c r="M8" s="30"/>
    </row>
    <row r="9" spans="1:13" ht="12.75">
      <c r="A9" s="29"/>
      <c r="B9" s="29"/>
      <c r="C9" s="29"/>
      <c r="D9" s="40"/>
      <c r="E9" s="40"/>
      <c r="F9" s="41"/>
      <c r="G9" s="41"/>
      <c r="H9" s="83"/>
      <c r="I9" s="83"/>
      <c r="J9" s="84"/>
      <c r="K9" s="84"/>
      <c r="L9" s="30"/>
      <c r="M9" s="30"/>
    </row>
    <row r="10" spans="1:13" ht="12.75">
      <c r="A10" s="58">
        <v>1</v>
      </c>
      <c r="B10" s="53" t="s">
        <v>46</v>
      </c>
      <c r="C10" s="29"/>
      <c r="D10" s="43">
        <v>1.15</v>
      </c>
      <c r="E10" s="44">
        <v>0.005</v>
      </c>
      <c r="F10" s="45">
        <v>82434815</v>
      </c>
      <c r="G10" s="45">
        <f>1040412+80119015+1275388</f>
        <v>82434815</v>
      </c>
      <c r="H10" s="85">
        <f>G10-F10</f>
        <v>0</v>
      </c>
      <c r="I10" s="85">
        <v>71834473</v>
      </c>
      <c r="J10" s="85">
        <v>72218387</v>
      </c>
      <c r="K10" s="85">
        <f>J10-I10</f>
        <v>383914</v>
      </c>
      <c r="L10" s="30"/>
      <c r="M10" s="30"/>
    </row>
    <row r="11" spans="1:13" ht="12.75">
      <c r="A11" s="58">
        <v>2</v>
      </c>
      <c r="B11" s="57" t="s">
        <v>47</v>
      </c>
      <c r="C11" s="29"/>
      <c r="D11" s="43">
        <v>0.39</v>
      </c>
      <c r="E11" s="43">
        <v>0.01</v>
      </c>
      <c r="F11" s="45">
        <v>22693413</v>
      </c>
      <c r="G11" s="45">
        <f>857713+13436707+8398993</f>
        <v>22693413</v>
      </c>
      <c r="H11" s="85">
        <f>G11-F11</f>
        <v>0</v>
      </c>
      <c r="I11" s="85">
        <v>59133691</v>
      </c>
      <c r="J11" s="85">
        <v>59584594</v>
      </c>
      <c r="K11" s="85">
        <f>J11-I11</f>
        <v>450903</v>
      </c>
      <c r="L11" s="30"/>
      <c r="M11" s="30"/>
    </row>
    <row r="12" spans="1:13" ht="12.75">
      <c r="A12" s="29"/>
      <c r="B12" s="29"/>
      <c r="C12" s="29"/>
      <c r="D12" s="40"/>
      <c r="E12" s="40"/>
      <c r="F12" s="45"/>
      <c r="G12" s="45"/>
      <c r="H12" s="85"/>
      <c r="I12" s="85"/>
      <c r="J12" s="85"/>
      <c r="K12" s="85"/>
      <c r="L12" s="30"/>
      <c r="M12" s="30"/>
    </row>
    <row r="13" spans="1:13" s="29" customFormat="1" ht="12.75">
      <c r="A13" s="34"/>
      <c r="B13" s="34"/>
      <c r="C13" s="34"/>
      <c r="D13" s="46"/>
      <c r="E13" s="46"/>
      <c r="F13" s="47"/>
      <c r="G13" s="47"/>
      <c r="H13" s="86"/>
      <c r="I13" s="86"/>
      <c r="J13" s="86"/>
      <c r="K13" s="86"/>
      <c r="L13" s="30"/>
      <c r="M13" s="32"/>
    </row>
    <row r="14" spans="1:13" s="29" customFormat="1" ht="12.75">
      <c r="A14" s="53" t="s">
        <v>37</v>
      </c>
      <c r="C14" s="53"/>
      <c r="D14" s="53"/>
      <c r="F14" s="53"/>
      <c r="G14" s="47"/>
      <c r="H14" s="86"/>
      <c r="I14" s="86"/>
      <c r="J14" s="86"/>
      <c r="K14" s="86"/>
      <c r="L14" s="30"/>
      <c r="M14" s="32"/>
    </row>
    <row r="15" spans="1:13" s="29" customFormat="1" ht="12.75">
      <c r="A15" s="7" t="s">
        <v>1</v>
      </c>
      <c r="B15" s="35"/>
      <c r="C15" s="35"/>
      <c r="D15" s="74" t="s">
        <v>15</v>
      </c>
      <c r="E15" s="72"/>
      <c r="F15" s="48" t="s">
        <v>38</v>
      </c>
      <c r="G15" s="48" t="s">
        <v>38</v>
      </c>
      <c r="H15" s="87" t="s">
        <v>39</v>
      </c>
      <c r="I15" s="87" t="s">
        <v>40</v>
      </c>
      <c r="J15" s="85"/>
      <c r="K15" s="85"/>
      <c r="L15" s="30"/>
      <c r="M15" s="32"/>
    </row>
    <row r="16" spans="4:13" s="29" customFormat="1" ht="10.5">
      <c r="D16" s="65" t="s">
        <v>8</v>
      </c>
      <c r="E16" s="65" t="s">
        <v>9</v>
      </c>
      <c r="F16" s="42" t="s">
        <v>61</v>
      </c>
      <c r="G16" s="42" t="s">
        <v>61</v>
      </c>
      <c r="H16" s="83" t="s">
        <v>41</v>
      </c>
      <c r="I16" s="83" t="s">
        <v>56</v>
      </c>
      <c r="J16" s="85"/>
      <c r="K16" s="85"/>
      <c r="L16" s="32"/>
      <c r="M16" s="32"/>
    </row>
    <row r="17" spans="1:13" ht="12.75">
      <c r="A17" s="29"/>
      <c r="B17" s="29"/>
      <c r="C17" s="29"/>
      <c r="D17" s="40"/>
      <c r="E17" s="40"/>
      <c r="F17" s="42" t="s">
        <v>59</v>
      </c>
      <c r="G17" s="41" t="s">
        <v>42</v>
      </c>
      <c r="H17" s="84" t="s">
        <v>62</v>
      </c>
      <c r="I17" s="83" t="s">
        <v>60</v>
      </c>
      <c r="J17" s="85"/>
      <c r="K17" s="85"/>
      <c r="L17" s="32"/>
      <c r="M17" s="30"/>
    </row>
    <row r="18" spans="1:13" s="29" customFormat="1" ht="10.5">
      <c r="A18" s="38"/>
      <c r="B18" s="38"/>
      <c r="C18" s="38"/>
      <c r="D18" s="49"/>
      <c r="E18" s="49"/>
      <c r="F18" s="50" t="s">
        <v>43</v>
      </c>
      <c r="G18" s="50" t="s">
        <v>44</v>
      </c>
      <c r="H18" s="88" t="s">
        <v>45</v>
      </c>
      <c r="I18" s="88" t="s">
        <v>45</v>
      </c>
      <c r="J18" s="85"/>
      <c r="K18" s="85"/>
      <c r="L18" s="32"/>
      <c r="M18" s="32"/>
    </row>
    <row r="19" spans="1:13" ht="12.75">
      <c r="A19" s="29"/>
      <c r="B19" s="29"/>
      <c r="C19" s="34"/>
      <c r="D19" s="46"/>
      <c r="E19" s="46"/>
      <c r="F19" s="47"/>
      <c r="G19" s="47"/>
      <c r="H19" s="86"/>
      <c r="I19" s="86"/>
      <c r="J19" s="86"/>
      <c r="K19" s="86"/>
      <c r="L19" s="32"/>
      <c r="M19" s="30"/>
    </row>
    <row r="20" spans="1:13" ht="12.75">
      <c r="A20" s="58">
        <v>3</v>
      </c>
      <c r="B20" s="29" t="s">
        <v>48</v>
      </c>
      <c r="C20" s="29"/>
      <c r="D20" s="43">
        <v>1</v>
      </c>
      <c r="E20" s="43">
        <v>0.01</v>
      </c>
      <c r="F20" s="45">
        <v>69171841</v>
      </c>
      <c r="G20" s="45">
        <v>77084885</v>
      </c>
      <c r="H20" s="85">
        <f>69171841+77837174</f>
        <v>147009015</v>
      </c>
      <c r="I20" s="85">
        <f>+H20-G20-F20</f>
        <v>752289</v>
      </c>
      <c r="J20" s="85"/>
      <c r="K20" s="85"/>
      <c r="L20" s="30"/>
      <c r="M20" s="30"/>
    </row>
    <row r="21" spans="1:13" ht="12.75">
      <c r="A21" s="29"/>
      <c r="B21" s="34"/>
      <c r="C21" s="34"/>
      <c r="D21" s="46"/>
      <c r="E21" s="46"/>
      <c r="F21" s="47"/>
      <c r="G21" s="47"/>
      <c r="H21" s="86"/>
      <c r="I21" s="85"/>
      <c r="J21" s="86"/>
      <c r="K21" s="86"/>
      <c r="L21" s="32"/>
      <c r="M21" s="30"/>
    </row>
    <row r="22" spans="1:13" ht="12.75">
      <c r="A22" s="34"/>
      <c r="B22" s="34"/>
      <c r="C22" s="34"/>
      <c r="D22" s="46"/>
      <c r="E22" s="46"/>
      <c r="F22" s="47"/>
      <c r="G22" s="47"/>
      <c r="H22" s="47"/>
      <c r="I22" s="47"/>
      <c r="J22" s="47"/>
      <c r="K22" s="47"/>
      <c r="L22" s="30"/>
      <c r="M22" s="30"/>
    </row>
    <row r="23" spans="1:13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30"/>
      <c r="M23" s="30"/>
    </row>
    <row r="24" spans="1:1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0"/>
      <c r="M25" s="30"/>
    </row>
    <row r="26" spans="1:13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2010-04-08T14:01:51Z</cp:lastPrinted>
  <dcterms:created xsi:type="dcterms:W3CDTF">1998-12-29T20:15:03Z</dcterms:created>
  <dcterms:modified xsi:type="dcterms:W3CDTF">2010-04-08T14:38:26Z</dcterms:modified>
  <cp:category/>
  <cp:version/>
  <cp:contentType/>
  <cp:contentStatus/>
</cp:coreProperties>
</file>