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'Vida'!$A$1:$N$48</definedName>
  </definedNames>
  <calcPr fullCalcOnLoad="1"/>
</workbook>
</file>

<file path=xl/sharedStrings.xml><?xml version="1.0" encoding="utf-8"?>
<sst xmlns="http://schemas.openxmlformats.org/spreadsheetml/2006/main" count="117" uniqueCount="90">
  <si>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</si>
  <si>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</si>
  <si>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</si>
  <si>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</si>
  <si>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</si>
  <si>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</si>
  <si>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</si>
  <si>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</si>
  <si>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</si>
  <si>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</si>
  <si>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</si>
  <si>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</si>
  <si>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</si>
  <si>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</si>
  <si>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</si>
  <si>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</si>
  <si>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</si>
  <si>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Consorcio Nacional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</si>
  <si>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</si>
  <si>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</si>
  <si>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</si>
  <si>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</si>
  <si>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</si>
  <si>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</si>
  <si>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</si>
  <si>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 xml:space="preserve">Huelén </t>
  </si>
  <si>
    <t xml:space="preserve">Euroamérica </t>
  </si>
  <si>
    <t>Bci</t>
  </si>
  <si>
    <t>Principal</t>
  </si>
  <si>
    <t>Bice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</si>
  <si>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</si>
  <si>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</si>
  <si>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</si>
  <si>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</si>
  <si>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</si>
  <si>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</si>
  <si>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</si>
  <si>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</si>
  <si>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</si>
  <si>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</si>
  <si>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</si>
  <si>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</si>
  <si>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</si>
  <si>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</si>
  <si>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</si>
  <si>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</si>
  <si>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</si>
  <si>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</si>
  <si>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</si>
  <si>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</si>
  <si>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</si>
  <si>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</si>
  <si>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</si>
  <si>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</si>
  <si>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</si>
  <si>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</si>
  <si>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</si>
  <si>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</si>
  <si>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</si>
  <si>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</si>
  <si>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</si>
  <si>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</si>
  <si>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</si>
  <si>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</si>
  <si>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</si>
  <si>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BBVA</t>
  </si>
  <si>
    <t xml:space="preserve">Security Previsión </t>
  </si>
  <si>
    <t>(1)</t>
  </si>
  <si>
    <t>Ace</t>
  </si>
  <si>
    <t>CLC</t>
  </si>
  <si>
    <t>CorpVida</t>
  </si>
  <si>
    <t>ING</t>
  </si>
  <si>
    <t>MetLife</t>
  </si>
  <si>
    <t>CN Life</t>
  </si>
  <si>
    <t>Penta</t>
  </si>
  <si>
    <t>NETO</t>
  </si>
  <si>
    <t>Itaú</t>
  </si>
  <si>
    <t>Banchile</t>
  </si>
  <si>
    <t xml:space="preserve">Cardif   </t>
  </si>
  <si>
    <t>Chilena Consolidada</t>
  </si>
  <si>
    <t>Cruz del Sur</t>
  </si>
  <si>
    <t xml:space="preserve">Mapfre  </t>
  </si>
  <si>
    <t>Ohio National</t>
  </si>
  <si>
    <t>Cámara</t>
  </si>
  <si>
    <t>Corpseguros (1)</t>
  </si>
  <si>
    <t>Por resolución N°598 del 29.09.2009 de esta Superintendencia, se autoriza la existencia y aprueban los estatutos de ING Seguros de Rentas Vitalicias S.A., sociedad resultante de la división de ING Seguros de Vida S.A.; y por resolución N°786 del 25.11.2009 de esta Superintendencia, se aprobó el cambio de nombre de ING Seguros de Rentas Vitalicias S.A. por el de Compañía de Seguros Corpseguros S.A.</t>
  </si>
  <si>
    <t>(2)</t>
  </si>
  <si>
    <t>Rigel (2)</t>
  </si>
  <si>
    <t>Por resolución N°171 del 11.03.2010 de esta Superintendencia, se autoriza la existencia y aprueban los estatutos de Valora Compañía de Seguros de Vida S.A.; y por resolución N°299 del 17.05.2010 de esta Superintendencia, se aprobó el cambio de nombre de Valora Compañía de Seguros de Vida S.A. por el de Rigel Seguros de Vida S.A.</t>
  </si>
  <si>
    <t>(al 30 de junio de 2010, montos expresados en miles de pesos)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</si>
</sst>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 quotePrefix="1">
      <alignment horizontal="right"/>
    </xf>
    <xf numFmtId="3" fontId="0" fillId="0" borderId="0" xfId="0" applyNumberFormat="1" applyFill="1" applyAlignment="1" quotePrefix="1">
      <alignment horizontal="right" vertical="top"/>
    </xf>
    <xf numFmtId="0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justify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P64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4" width="14.00390625" style="1" customWidth="1"/>
    <col min="5" max="5" width="8.140625" style="1" customWidth="1"/>
    <col min="6" max="6" width="8.57421875" style="1" customWidth="1"/>
    <col min="7" max="7" width="17.00390625" style="1" bestFit="1" customWidth="1"/>
    <col min="8" max="8" width="16.7109375" style="12" bestFit="1" customWidth="1"/>
    <col min="9" max="9" width="18.00390625" style="12" bestFit="1" customWidth="1"/>
    <col min="10" max="10" width="17.7109375" style="1" bestFit="1" customWidth="1"/>
    <col min="11" max="11" width="15.7109375" style="1" customWidth="1"/>
    <col min="12" max="12" width="16.28125" style="1" customWidth="1"/>
    <col min="13" max="13" width="15.140625" style="1" customWidth="1"/>
    <col min="14" max="14" width="14.28125" style="1" customWidth="1"/>
    <col min="15" max="15" width="14.57421875" style="1" bestFit="1" customWidth="1"/>
    <col min="16" max="16384" width="11.421875" style="1" customWidth="1"/>
  </cols>
  <sheetData>
    <row r="2" spans="1:6" ht="12.75">
      <c r="A2" s="26" t="s">
        <v>0</v>
      </c>
      <c r="B2" s="26"/>
      <c r="C2" s="27"/>
      <c r="D2" s="27"/>
      <c r="E2" s="27"/>
      <c r="F2" s="10"/>
    </row>
    <row r="3" spans="1:5" ht="12.75">
      <c r="A3" s="28" t="s">
        <v>49</v>
      </c>
      <c r="B3" s="28"/>
      <c r="C3" s="27"/>
      <c r="D3" s="27"/>
      <c r="E3" s="27"/>
    </row>
    <row r="4" spans="1:14" ht="12.75">
      <c r="A4" s="8" t="s">
        <v>89</v>
      </c>
      <c r="B4" s="28"/>
      <c r="C4" s="27"/>
      <c r="D4" s="27"/>
      <c r="E4" s="27"/>
      <c r="H4" s="19"/>
      <c r="N4" s="5"/>
    </row>
    <row r="5" spans="1:15" ht="13.5" customHeight="1">
      <c r="A5" s="7" t="s">
        <v>1</v>
      </c>
      <c r="B5" s="7"/>
      <c r="C5" s="9" t="s">
        <v>2</v>
      </c>
      <c r="D5" s="9" t="s">
        <v>2</v>
      </c>
      <c r="E5" s="90" t="s">
        <v>15</v>
      </c>
      <c r="F5" s="90"/>
      <c r="G5" s="9" t="s">
        <v>3</v>
      </c>
      <c r="H5" s="83" t="s">
        <v>4</v>
      </c>
      <c r="I5" s="83" t="s">
        <v>5</v>
      </c>
      <c r="J5" s="9" t="s">
        <v>24</v>
      </c>
      <c r="K5" s="9" t="s">
        <v>6</v>
      </c>
      <c r="L5" s="9" t="s">
        <v>6</v>
      </c>
      <c r="M5" s="9" t="s">
        <v>6</v>
      </c>
      <c r="N5" s="9" t="s">
        <v>6</v>
      </c>
      <c r="O5" s="10"/>
    </row>
    <row r="6" spans="1:15" ht="12.75">
      <c r="A6" s="2"/>
      <c r="B6" s="2"/>
      <c r="C6" s="6" t="s">
        <v>7</v>
      </c>
      <c r="D6" s="64" t="s">
        <v>75</v>
      </c>
      <c r="E6" s="64" t="s">
        <v>8</v>
      </c>
      <c r="F6" s="64" t="s">
        <v>9</v>
      </c>
      <c r="G6" s="6" t="s">
        <v>10</v>
      </c>
      <c r="H6" s="78" t="s">
        <v>11</v>
      </c>
      <c r="I6" s="84" t="s">
        <v>12</v>
      </c>
      <c r="J6" s="64" t="s">
        <v>13</v>
      </c>
      <c r="K6" s="64" t="s">
        <v>21</v>
      </c>
      <c r="L6" s="64" t="s">
        <v>22</v>
      </c>
      <c r="M6" s="65" t="s">
        <v>23</v>
      </c>
      <c r="N6" s="66" t="s">
        <v>20</v>
      </c>
      <c r="O6" s="10"/>
    </row>
    <row r="7" spans="1:14" ht="12.75">
      <c r="A7" s="5"/>
      <c r="B7" s="5"/>
      <c r="C7" s="5"/>
      <c r="D7" s="5"/>
      <c r="E7" s="5"/>
      <c r="F7" s="5"/>
      <c r="G7" s="15" t="s">
        <v>14</v>
      </c>
      <c r="H7" s="85" t="s">
        <v>7</v>
      </c>
      <c r="I7" s="85" t="s">
        <v>14</v>
      </c>
      <c r="J7" s="49"/>
      <c r="K7" s="67"/>
      <c r="L7" s="67"/>
      <c r="M7" s="67"/>
      <c r="N7" s="67"/>
    </row>
    <row r="8" spans="1:14" ht="12.75">
      <c r="A8" s="2"/>
      <c r="B8" s="2"/>
      <c r="C8" s="2"/>
      <c r="D8" s="2"/>
      <c r="E8" s="2"/>
      <c r="F8" s="2"/>
      <c r="G8" s="3"/>
      <c r="H8" s="86"/>
      <c r="I8" s="87"/>
      <c r="J8" s="4"/>
      <c r="K8" s="2"/>
      <c r="L8" s="2"/>
      <c r="M8" s="2"/>
      <c r="N8" s="2"/>
    </row>
    <row r="9" spans="1:14" ht="12.75">
      <c r="A9" s="26" t="s">
        <v>50</v>
      </c>
      <c r="B9" s="2"/>
      <c r="C9" s="2"/>
      <c r="D9" s="2"/>
      <c r="E9" s="2"/>
      <c r="F9" s="2"/>
      <c r="G9" s="3"/>
      <c r="I9" s="11"/>
      <c r="J9" s="4"/>
      <c r="K9" s="2"/>
      <c r="L9" s="2"/>
      <c r="M9" s="2"/>
      <c r="N9" s="2"/>
    </row>
    <row r="10" spans="1:14" s="12" customFormat="1" ht="12.75">
      <c r="A10" s="11">
        <v>1</v>
      </c>
      <c r="B10" s="68" t="s">
        <v>68</v>
      </c>
      <c r="C10" s="12">
        <v>1908194</v>
      </c>
      <c r="D10" s="12">
        <v>2576741</v>
      </c>
      <c r="E10" s="17">
        <v>1.25</v>
      </c>
      <c r="F10" s="17">
        <v>0.44</v>
      </c>
      <c r="G10" s="12">
        <v>3984291</v>
      </c>
      <c r="H10" s="12">
        <f aca="true" t="shared" si="0" ref="H10:H37">+K10+L10+M10+N10</f>
        <v>4247309</v>
      </c>
      <c r="I10" s="11">
        <f aca="true" t="shared" si="1" ref="I10:I37">H10-G10</f>
        <v>263018</v>
      </c>
      <c r="J10" s="11">
        <v>2241</v>
      </c>
      <c r="K10" s="11">
        <v>0</v>
      </c>
      <c r="L10" s="12">
        <f>1681872+394225</f>
        <v>2076097</v>
      </c>
      <c r="M10" s="12">
        <v>0</v>
      </c>
      <c r="N10" s="11">
        <v>2171212</v>
      </c>
    </row>
    <row r="11" spans="1:14" s="12" customFormat="1" ht="12.75">
      <c r="A11" s="11">
        <v>2</v>
      </c>
      <c r="B11" s="13" t="s">
        <v>77</v>
      </c>
      <c r="C11" s="11">
        <v>14348747</v>
      </c>
      <c r="D11" s="11">
        <v>24908201</v>
      </c>
      <c r="E11" s="17">
        <v>2.29</v>
      </c>
      <c r="F11" s="17">
        <v>0.58</v>
      </c>
      <c r="G11" s="11">
        <v>57403618</v>
      </c>
      <c r="H11" s="11">
        <f t="shared" si="0"/>
        <v>74305101</v>
      </c>
      <c r="I11" s="11">
        <f t="shared" si="1"/>
        <v>16901483</v>
      </c>
      <c r="J11" s="11">
        <v>1063118</v>
      </c>
      <c r="K11" s="11">
        <v>0</v>
      </c>
      <c r="L11" s="11">
        <f>3576619+38955895+3965+644329</f>
        <v>43180808</v>
      </c>
      <c r="M11" s="11">
        <v>0</v>
      </c>
      <c r="N11" s="11">
        <v>31124293</v>
      </c>
    </row>
    <row r="12" spans="1:15" s="11" customFormat="1" ht="12.75">
      <c r="A12" s="11">
        <v>3</v>
      </c>
      <c r="B12" s="13" t="s">
        <v>65</v>
      </c>
      <c r="C12" s="12">
        <v>18084567</v>
      </c>
      <c r="D12" s="12">
        <v>30803380</v>
      </c>
      <c r="E12" s="17">
        <v>6.87</v>
      </c>
      <c r="F12" s="17">
        <v>0.59</v>
      </c>
      <c r="G12" s="12">
        <v>211538577</v>
      </c>
      <c r="H12" s="12">
        <f t="shared" si="0"/>
        <v>215460109</v>
      </c>
      <c r="I12" s="11">
        <f t="shared" si="1"/>
        <v>3921532</v>
      </c>
      <c r="J12" s="11">
        <v>25155602</v>
      </c>
      <c r="K12" s="12">
        <v>169220532</v>
      </c>
      <c r="L12" s="12">
        <v>24233478</v>
      </c>
      <c r="M12" s="12">
        <v>0</v>
      </c>
      <c r="N12" s="11">
        <v>22006099</v>
      </c>
      <c r="O12" s="12"/>
    </row>
    <row r="13" spans="1:14" s="12" customFormat="1" ht="12.75">
      <c r="A13" s="11">
        <v>4</v>
      </c>
      <c r="B13" s="69" t="s">
        <v>27</v>
      </c>
      <c r="C13" s="11">
        <v>11012627</v>
      </c>
      <c r="D13" s="11">
        <v>13184427</v>
      </c>
      <c r="E13" s="17">
        <v>6.43</v>
      </c>
      <c r="F13" s="17">
        <v>0.84</v>
      </c>
      <c r="G13" s="11">
        <v>97520411</v>
      </c>
      <c r="H13" s="11">
        <f t="shared" si="0"/>
        <v>104783625</v>
      </c>
      <c r="I13" s="11">
        <f t="shared" si="1"/>
        <v>7263214</v>
      </c>
      <c r="J13" s="11">
        <v>564694</v>
      </c>
      <c r="K13" s="11">
        <v>45221848</v>
      </c>
      <c r="L13" s="11">
        <f>4053318+22358540+912123+14095292</f>
        <v>41419273</v>
      </c>
      <c r="M13" s="11">
        <v>0</v>
      </c>
      <c r="N13" s="11">
        <v>18142504</v>
      </c>
    </row>
    <row r="14" spans="1:14" s="12" customFormat="1" ht="12.75">
      <c r="A14" s="11">
        <v>5</v>
      </c>
      <c r="B14" s="69" t="s">
        <v>29</v>
      </c>
      <c r="C14" s="11">
        <v>83784065</v>
      </c>
      <c r="D14" s="11">
        <v>178213277</v>
      </c>
      <c r="E14" s="17">
        <v>8.79</v>
      </c>
      <c r="F14" s="17">
        <v>0.43</v>
      </c>
      <c r="G14" s="11">
        <v>1594234289</v>
      </c>
      <c r="H14" s="11">
        <f t="shared" si="0"/>
        <v>1635390045</v>
      </c>
      <c r="I14" s="11">
        <f t="shared" si="1"/>
        <v>41155756</v>
      </c>
      <c r="J14" s="11">
        <v>66187018</v>
      </c>
      <c r="K14" s="11">
        <v>1434682346</v>
      </c>
      <c r="L14" s="11">
        <f>5122438+46145043+8596+24270938</f>
        <v>75547015</v>
      </c>
      <c r="M14" s="11">
        <v>0</v>
      </c>
      <c r="N14" s="11">
        <v>125160684</v>
      </c>
    </row>
    <row r="15" spans="1:14" s="12" customFormat="1" ht="12.75">
      <c r="A15" s="11">
        <v>6</v>
      </c>
      <c r="B15" s="68" t="s">
        <v>83</v>
      </c>
      <c r="C15" s="12">
        <v>4456288</v>
      </c>
      <c r="D15" s="12">
        <v>28518446</v>
      </c>
      <c r="E15" s="17">
        <v>2.21</v>
      </c>
      <c r="F15" s="17">
        <v>0.16</v>
      </c>
      <c r="G15" s="12">
        <v>62930969</v>
      </c>
      <c r="H15" s="12">
        <f t="shared" si="0"/>
        <v>87813144</v>
      </c>
      <c r="I15" s="11">
        <f t="shared" si="1"/>
        <v>24882175</v>
      </c>
      <c r="J15" s="11">
        <v>2830856</v>
      </c>
      <c r="K15" s="12">
        <v>58121863</v>
      </c>
      <c r="L15" s="12">
        <v>179704</v>
      </c>
      <c r="M15" s="12">
        <v>173114</v>
      </c>
      <c r="N15" s="11">
        <v>29338463</v>
      </c>
    </row>
    <row r="16" spans="1:14" s="11" customFormat="1" ht="12.75">
      <c r="A16" s="11">
        <v>7</v>
      </c>
      <c r="B16" s="13" t="s">
        <v>78</v>
      </c>
      <c r="C16" s="11">
        <v>17140323</v>
      </c>
      <c r="D16" s="11">
        <v>26872649</v>
      </c>
      <c r="E16" s="17">
        <v>1.88</v>
      </c>
      <c r="F16" s="17">
        <v>0.64</v>
      </c>
      <c r="G16" s="11">
        <v>50465751</v>
      </c>
      <c r="H16" s="11">
        <f t="shared" si="0"/>
        <v>69192403</v>
      </c>
      <c r="I16" s="11">
        <f t="shared" si="1"/>
        <v>18726652</v>
      </c>
      <c r="J16" s="11">
        <v>233131</v>
      </c>
      <c r="K16" s="11">
        <v>0</v>
      </c>
      <c r="L16" s="11">
        <f>6298632+27026796</f>
        <v>33325428</v>
      </c>
      <c r="M16" s="12">
        <v>0</v>
      </c>
      <c r="N16" s="11">
        <v>35866975</v>
      </c>
    </row>
    <row r="17" spans="1:14" s="12" customFormat="1" ht="12.75">
      <c r="A17" s="11">
        <v>8</v>
      </c>
      <c r="B17" s="13" t="s">
        <v>79</v>
      </c>
      <c r="C17" s="11">
        <v>48505909</v>
      </c>
      <c r="D17" s="11">
        <v>96562909</v>
      </c>
      <c r="E17" s="17">
        <v>9.22</v>
      </c>
      <c r="F17" s="17">
        <v>0.19</v>
      </c>
      <c r="G17" s="11">
        <v>991072201</v>
      </c>
      <c r="H17" s="11">
        <f t="shared" si="0"/>
        <v>1016037341</v>
      </c>
      <c r="I17" s="11">
        <f t="shared" si="1"/>
        <v>24965140</v>
      </c>
      <c r="J17" s="11">
        <v>9243576</v>
      </c>
      <c r="K17" s="11">
        <v>803762527</v>
      </c>
      <c r="L17" s="11">
        <f>19266048+35032165+4968495+74005872</f>
        <v>133272580</v>
      </c>
      <c r="M17" s="11">
        <v>1942309</v>
      </c>
      <c r="N17" s="11">
        <v>77059925</v>
      </c>
    </row>
    <row r="18" spans="1:15" s="18" customFormat="1" ht="12.75">
      <c r="A18" s="11">
        <v>9</v>
      </c>
      <c r="B18" s="69" t="s">
        <v>69</v>
      </c>
      <c r="C18" s="11">
        <v>1908194</v>
      </c>
      <c r="D18" s="11">
        <v>3349360</v>
      </c>
      <c r="E18" s="17">
        <v>0.5</v>
      </c>
      <c r="F18" s="17">
        <v>0.14</v>
      </c>
      <c r="G18" s="11">
        <v>3122738</v>
      </c>
      <c r="H18" s="11">
        <f t="shared" si="0"/>
        <v>4671631</v>
      </c>
      <c r="I18" s="11">
        <f t="shared" si="1"/>
        <v>1548893</v>
      </c>
      <c r="J18" s="11">
        <v>19227</v>
      </c>
      <c r="K18" s="11">
        <v>0</v>
      </c>
      <c r="L18" s="11">
        <f>801146+413398</f>
        <v>1214544</v>
      </c>
      <c r="M18" s="11">
        <v>0</v>
      </c>
      <c r="N18" s="11">
        <v>3457087</v>
      </c>
      <c r="O18" s="12"/>
    </row>
    <row r="19" spans="1:14" s="12" customFormat="1" ht="12.75">
      <c r="A19" s="11">
        <v>10</v>
      </c>
      <c r="B19" s="69" t="s">
        <v>73</v>
      </c>
      <c r="C19" s="11">
        <v>14537826</v>
      </c>
      <c r="D19" s="11">
        <v>54628299</v>
      </c>
      <c r="E19" s="17">
        <v>5.32</v>
      </c>
      <c r="F19" s="17">
        <v>0.07</v>
      </c>
      <c r="G19" s="11">
        <v>301628236</v>
      </c>
      <c r="H19" s="11">
        <f t="shared" si="0"/>
        <v>333173915</v>
      </c>
      <c r="I19" s="11">
        <f t="shared" si="1"/>
        <v>31545679</v>
      </c>
      <c r="J19" s="11">
        <v>7987649</v>
      </c>
      <c r="K19" s="11">
        <v>283917491</v>
      </c>
      <c r="L19" s="11">
        <f>204323+2861555</f>
        <v>3065878</v>
      </c>
      <c r="M19" s="11">
        <v>107041</v>
      </c>
      <c r="N19" s="11">
        <v>46083505</v>
      </c>
    </row>
    <row r="20" spans="1:14" s="12" customFormat="1" ht="12.75">
      <c r="A20" s="11">
        <v>11</v>
      </c>
      <c r="B20" s="69" t="s">
        <v>17</v>
      </c>
      <c r="C20" s="11">
        <v>146937771</v>
      </c>
      <c r="D20" s="11">
        <v>268854334</v>
      </c>
      <c r="E20" s="17">
        <v>8.6</v>
      </c>
      <c r="F20" s="17">
        <v>0.55</v>
      </c>
      <c r="G20" s="11">
        <v>2448728441</v>
      </c>
      <c r="H20" s="11">
        <f t="shared" si="0"/>
        <v>2533470626</v>
      </c>
      <c r="I20" s="11">
        <f t="shared" si="1"/>
        <v>84742185</v>
      </c>
      <c r="J20" s="11">
        <v>104933889</v>
      </c>
      <c r="K20" s="11">
        <v>2084772452</v>
      </c>
      <c r="L20" s="11">
        <f>4555863+52488344+62402398+85579186</f>
        <v>205025791</v>
      </c>
      <c r="M20" s="11">
        <v>410023</v>
      </c>
      <c r="N20" s="11">
        <v>243262360</v>
      </c>
    </row>
    <row r="21" spans="1:14" s="12" customFormat="1" ht="12.75">
      <c r="A21" s="11">
        <v>12</v>
      </c>
      <c r="B21" s="68" t="s">
        <v>84</v>
      </c>
      <c r="C21" s="12">
        <v>85712410</v>
      </c>
      <c r="D21" s="12">
        <v>118551724</v>
      </c>
      <c r="E21" s="17">
        <v>14.46</v>
      </c>
      <c r="F21" s="17">
        <v>0.22</v>
      </c>
      <c r="G21" s="12">
        <v>1774122309</v>
      </c>
      <c r="H21" s="12">
        <f t="shared" si="0"/>
        <v>1804816046</v>
      </c>
      <c r="I21" s="11">
        <f t="shared" si="1"/>
        <v>30693737</v>
      </c>
      <c r="J21" s="11">
        <v>2177619</v>
      </c>
      <c r="K21" s="12">
        <v>1685602192</v>
      </c>
      <c r="L21" s="12">
        <v>2807707</v>
      </c>
      <c r="M21" s="12">
        <v>0</v>
      </c>
      <c r="N21" s="11">
        <v>116406147</v>
      </c>
    </row>
    <row r="22" spans="1:14" s="12" customFormat="1" ht="12.75">
      <c r="A22" s="11">
        <v>13</v>
      </c>
      <c r="B22" s="68" t="s">
        <v>70</v>
      </c>
      <c r="C22" s="12">
        <v>64432377</v>
      </c>
      <c r="D22" s="12">
        <v>124786705</v>
      </c>
      <c r="E22" s="17">
        <v>10</v>
      </c>
      <c r="F22" s="17">
        <v>0.14</v>
      </c>
      <c r="G22" s="12">
        <v>1332570549</v>
      </c>
      <c r="H22" s="12">
        <f t="shared" si="0"/>
        <v>1354562942</v>
      </c>
      <c r="I22" s="11">
        <f t="shared" si="1"/>
        <v>21992393</v>
      </c>
      <c r="J22" s="11">
        <v>17229976</v>
      </c>
      <c r="K22" s="12">
        <v>1205879997</v>
      </c>
      <c r="L22" s="12">
        <f>1526983+16787608+29131597+15463086</f>
        <v>62909274</v>
      </c>
      <c r="M22" s="12">
        <v>0</v>
      </c>
      <c r="N22" s="11">
        <v>85773671</v>
      </c>
    </row>
    <row r="23" spans="1:14" s="12" customFormat="1" ht="12.75">
      <c r="A23" s="11">
        <v>14</v>
      </c>
      <c r="B23" s="13" t="s">
        <v>80</v>
      </c>
      <c r="C23" s="11">
        <v>28337014</v>
      </c>
      <c r="D23" s="11">
        <v>76475995</v>
      </c>
      <c r="E23" s="17">
        <v>6.33</v>
      </c>
      <c r="F23" s="17">
        <v>0.14</v>
      </c>
      <c r="G23" s="11">
        <v>528343218</v>
      </c>
      <c r="H23" s="11">
        <f t="shared" si="0"/>
        <v>559970529</v>
      </c>
      <c r="I23" s="11">
        <f t="shared" si="1"/>
        <v>31627311</v>
      </c>
      <c r="J23" s="11">
        <v>14541576</v>
      </c>
      <c r="K23" s="11">
        <v>431016641</v>
      </c>
      <c r="L23" s="11">
        <f>3168545+34543547+9777506+22124209</f>
        <v>69613807</v>
      </c>
      <c r="M23" s="11">
        <v>0</v>
      </c>
      <c r="N23" s="11">
        <v>59340081</v>
      </c>
    </row>
    <row r="24" spans="1:15" s="19" customFormat="1" ht="12.75">
      <c r="A24" s="11">
        <v>15</v>
      </c>
      <c r="B24" s="69" t="s">
        <v>26</v>
      </c>
      <c r="C24" s="11">
        <v>27561350</v>
      </c>
      <c r="D24" s="11">
        <v>46334087</v>
      </c>
      <c r="E24" s="17">
        <v>11.9</v>
      </c>
      <c r="F24" s="17">
        <v>0.57</v>
      </c>
      <c r="G24" s="11">
        <v>668658533</v>
      </c>
      <c r="H24" s="11">
        <f t="shared" si="0"/>
        <v>677286579</v>
      </c>
      <c r="I24" s="11">
        <f t="shared" si="1"/>
        <v>8628046</v>
      </c>
      <c r="J24" s="11">
        <v>19548833</v>
      </c>
      <c r="K24" s="11">
        <v>477173416</v>
      </c>
      <c r="L24" s="11">
        <f>3975541+24283796+61958573+66341252</f>
        <v>156559162</v>
      </c>
      <c r="M24" s="11">
        <v>0</v>
      </c>
      <c r="N24" s="11">
        <v>43554001</v>
      </c>
      <c r="O24" s="12"/>
    </row>
    <row r="25" spans="1:15" s="19" customFormat="1" ht="12.75">
      <c r="A25" s="11">
        <v>16</v>
      </c>
      <c r="B25" s="69" t="s">
        <v>25</v>
      </c>
      <c r="C25" s="11">
        <v>1908194</v>
      </c>
      <c r="D25" s="11">
        <v>3182648</v>
      </c>
      <c r="E25" s="17">
        <v>0.5</v>
      </c>
      <c r="F25" s="17">
        <v>0.04</v>
      </c>
      <c r="G25" s="11">
        <v>3396464</v>
      </c>
      <c r="H25" s="11">
        <f t="shared" si="0"/>
        <v>3453640</v>
      </c>
      <c r="I25" s="11">
        <f t="shared" si="1"/>
        <v>57176</v>
      </c>
      <c r="J25" s="11">
        <v>1208893</v>
      </c>
      <c r="K25" s="11">
        <v>0</v>
      </c>
      <c r="L25" s="11">
        <f>377897+1110373</f>
        <v>1488270</v>
      </c>
      <c r="M25" s="11">
        <v>0</v>
      </c>
      <c r="N25" s="11">
        <v>1965370</v>
      </c>
      <c r="O25" s="12"/>
    </row>
    <row r="26" spans="1:15" s="19" customFormat="1" ht="12.75">
      <c r="A26" s="11">
        <v>17</v>
      </c>
      <c r="B26" s="69" t="s">
        <v>71</v>
      </c>
      <c r="C26" s="11">
        <v>26679148</v>
      </c>
      <c r="D26" s="11">
        <v>77282627</v>
      </c>
      <c r="E26" s="17">
        <v>2.82</v>
      </c>
      <c r="F26" s="17">
        <v>0.27</v>
      </c>
      <c r="G26" s="11">
        <v>327699618</v>
      </c>
      <c r="H26" s="11">
        <f t="shared" si="0"/>
        <v>385247876</v>
      </c>
      <c r="I26" s="11">
        <f t="shared" si="1"/>
        <v>57548258</v>
      </c>
      <c r="J26" s="11">
        <v>1232545</v>
      </c>
      <c r="K26" s="11">
        <v>92221388</v>
      </c>
      <c r="L26" s="11">
        <f>8185940+73586481+80119908+41280656</f>
        <v>203172985</v>
      </c>
      <c r="M26" s="11">
        <v>5313285</v>
      </c>
      <c r="N26" s="11">
        <v>84540218</v>
      </c>
      <c r="O26" s="12"/>
    </row>
    <row r="27" spans="1:15" s="19" customFormat="1" ht="12.75">
      <c r="A27" s="11">
        <v>18</v>
      </c>
      <c r="B27" s="68" t="s">
        <v>18</v>
      </c>
      <c r="C27" s="12">
        <v>23598957</v>
      </c>
      <c r="D27" s="12">
        <v>68414263</v>
      </c>
      <c r="E27" s="17">
        <v>2.76</v>
      </c>
      <c r="F27" s="17">
        <v>0.34</v>
      </c>
      <c r="G27" s="12">
        <v>262553130</v>
      </c>
      <c r="H27" s="12">
        <f t="shared" si="0"/>
        <v>290476839</v>
      </c>
      <c r="I27" s="11">
        <f t="shared" si="1"/>
        <v>27923709</v>
      </c>
      <c r="J27" s="11">
        <v>30657301</v>
      </c>
      <c r="K27" s="12">
        <v>100047045</v>
      </c>
      <c r="L27" s="12">
        <f>10395226+42324346+10068901+76561612</f>
        <v>139350085</v>
      </c>
      <c r="M27" s="12">
        <v>72163</v>
      </c>
      <c r="N27" s="11">
        <v>51007546</v>
      </c>
      <c r="O27" s="12"/>
    </row>
    <row r="28" spans="1:14" s="11" customFormat="1" ht="12.75">
      <c r="A28" s="11">
        <v>19</v>
      </c>
      <c r="B28" s="68" t="s">
        <v>76</v>
      </c>
      <c r="C28" s="12">
        <v>1908194</v>
      </c>
      <c r="D28" s="12">
        <v>8957760</v>
      </c>
      <c r="E28" s="17">
        <v>0.29</v>
      </c>
      <c r="F28" s="17">
        <v>0.06</v>
      </c>
      <c r="G28" s="12">
        <v>4025172</v>
      </c>
      <c r="H28" s="12">
        <f t="shared" si="0"/>
        <v>10121248</v>
      </c>
      <c r="I28" s="11">
        <f t="shared" si="1"/>
        <v>6096076</v>
      </c>
      <c r="J28" s="11">
        <v>572776</v>
      </c>
      <c r="K28" s="12">
        <v>0</v>
      </c>
      <c r="L28" s="12">
        <v>2116978</v>
      </c>
      <c r="M28" s="12">
        <v>0</v>
      </c>
      <c r="N28" s="11">
        <v>8004270</v>
      </c>
    </row>
    <row r="29" spans="1:14" s="11" customFormat="1" ht="12.75">
      <c r="A29" s="11">
        <v>20</v>
      </c>
      <c r="B29" s="13" t="s">
        <v>81</v>
      </c>
      <c r="C29" s="11">
        <v>1908194</v>
      </c>
      <c r="D29" s="11">
        <v>2013648</v>
      </c>
      <c r="E29" s="17">
        <v>15.77</v>
      </c>
      <c r="F29" s="17">
        <v>0.83</v>
      </c>
      <c r="G29" s="11">
        <v>32391468</v>
      </c>
      <c r="H29" s="11">
        <f t="shared" si="0"/>
        <v>32402011</v>
      </c>
      <c r="I29" s="11">
        <f t="shared" si="1"/>
        <v>10543</v>
      </c>
      <c r="J29" s="11">
        <v>49530</v>
      </c>
      <c r="K29" s="11">
        <v>28745347</v>
      </c>
      <c r="L29" s="11">
        <f>112748+1146409+505073</f>
        <v>1764230</v>
      </c>
      <c r="M29" s="11">
        <v>0</v>
      </c>
      <c r="N29" s="11">
        <v>1892434</v>
      </c>
    </row>
    <row r="30" spans="1:14" s="12" customFormat="1" ht="12.75">
      <c r="A30" s="11">
        <v>21</v>
      </c>
      <c r="B30" s="68" t="s">
        <v>72</v>
      </c>
      <c r="C30" s="12">
        <v>101716289</v>
      </c>
      <c r="D30" s="12">
        <v>132952403</v>
      </c>
      <c r="E30" s="17">
        <v>13.75</v>
      </c>
      <c r="F30" s="17">
        <v>0.37</v>
      </c>
      <c r="G30" s="12">
        <v>1922786732</v>
      </c>
      <c r="H30" s="12">
        <f t="shared" si="0"/>
        <v>1931424092</v>
      </c>
      <c r="I30" s="11">
        <f t="shared" si="1"/>
        <v>8637360</v>
      </c>
      <c r="J30" s="11">
        <v>1832348</v>
      </c>
      <c r="K30" s="12">
        <v>1688546324</v>
      </c>
      <c r="L30" s="12">
        <f>21409534+62975651+5535257+44635573</f>
        <v>134556015</v>
      </c>
      <c r="M30" s="12">
        <v>0</v>
      </c>
      <c r="N30" s="12">
        <v>108321753</v>
      </c>
    </row>
    <row r="31" spans="1:14" s="11" customFormat="1" ht="12.75">
      <c r="A31" s="11">
        <v>22</v>
      </c>
      <c r="B31" s="13" t="s">
        <v>82</v>
      </c>
      <c r="C31" s="11">
        <v>23010713</v>
      </c>
      <c r="D31" s="11">
        <v>45914084</v>
      </c>
      <c r="E31" s="17">
        <v>9.89</v>
      </c>
      <c r="F31" s="17">
        <v>0.18</v>
      </c>
      <c r="G31" s="11">
        <v>469346812</v>
      </c>
      <c r="H31" s="11">
        <f t="shared" si="0"/>
        <v>493079039</v>
      </c>
      <c r="I31" s="11">
        <f t="shared" si="1"/>
        <v>23732227</v>
      </c>
      <c r="J31" s="11">
        <v>179029</v>
      </c>
      <c r="K31" s="11">
        <v>437782452</v>
      </c>
      <c r="L31" s="11">
        <f>1858908+5947151+747588</f>
        <v>8553647</v>
      </c>
      <c r="M31" s="11">
        <v>0</v>
      </c>
      <c r="N31" s="11">
        <v>46742940</v>
      </c>
    </row>
    <row r="32" spans="1:14" s="11" customFormat="1" ht="12.75">
      <c r="A32" s="11">
        <v>23</v>
      </c>
      <c r="B32" s="68" t="s">
        <v>74</v>
      </c>
      <c r="C32" s="12">
        <v>52455904</v>
      </c>
      <c r="D32" s="12">
        <v>89418038</v>
      </c>
      <c r="E32" s="17">
        <v>9.26</v>
      </c>
      <c r="F32" s="17">
        <v>0.59</v>
      </c>
      <c r="G32" s="12">
        <v>858381786</v>
      </c>
      <c r="H32" s="12">
        <f t="shared" si="0"/>
        <v>892875797</v>
      </c>
      <c r="I32" s="11">
        <f t="shared" si="1"/>
        <v>34494011</v>
      </c>
      <c r="J32" s="11">
        <v>24254842</v>
      </c>
      <c r="K32" s="12">
        <v>761693266</v>
      </c>
      <c r="L32" s="12">
        <f>1229951+8025711+39201391</f>
        <v>48457053</v>
      </c>
      <c r="M32" s="12">
        <v>0</v>
      </c>
      <c r="N32" s="11">
        <v>82725478</v>
      </c>
    </row>
    <row r="33" spans="1:14" s="12" customFormat="1" ht="12.75">
      <c r="A33" s="11">
        <v>24</v>
      </c>
      <c r="B33" s="68" t="s">
        <v>28</v>
      </c>
      <c r="C33" s="12">
        <v>83429461</v>
      </c>
      <c r="D33" s="12">
        <v>93463441</v>
      </c>
      <c r="E33" s="17">
        <v>17.69</v>
      </c>
      <c r="F33" s="17">
        <v>0.44</v>
      </c>
      <c r="G33" s="12">
        <v>1706129112</v>
      </c>
      <c r="H33" s="12">
        <f t="shared" si="0"/>
        <v>1723544237</v>
      </c>
      <c r="I33" s="11">
        <f t="shared" si="1"/>
        <v>17415125</v>
      </c>
      <c r="J33" s="11">
        <v>3018640</v>
      </c>
      <c r="K33" s="12">
        <v>1586781347</v>
      </c>
      <c r="L33" s="12">
        <f>734694+22535431+4125659+8860980</f>
        <v>36256764</v>
      </c>
      <c r="M33" s="12">
        <v>0</v>
      </c>
      <c r="N33" s="11">
        <v>100506126</v>
      </c>
    </row>
    <row r="34" spans="1:15" s="11" customFormat="1" ht="12.75">
      <c r="A34" s="11">
        <v>25</v>
      </c>
      <c r="B34" s="69" t="s">
        <v>19</v>
      </c>
      <c r="C34" s="11">
        <v>18467768</v>
      </c>
      <c r="D34" s="11">
        <v>31459407</v>
      </c>
      <c r="E34" s="17">
        <v>11.71</v>
      </c>
      <c r="F34" s="17">
        <v>0.25</v>
      </c>
      <c r="G34" s="11">
        <v>379261151</v>
      </c>
      <c r="H34" s="11">
        <f t="shared" si="0"/>
        <v>386970344</v>
      </c>
      <c r="I34" s="11">
        <f t="shared" si="1"/>
        <v>7709193</v>
      </c>
      <c r="J34" s="11">
        <v>9396489</v>
      </c>
      <c r="K34" s="11">
        <v>360025398</v>
      </c>
      <c r="L34" s="11">
        <f>366801+92968+333391</f>
        <v>793160</v>
      </c>
      <c r="M34" s="11">
        <v>1802</v>
      </c>
      <c r="N34" s="11">
        <v>26149984</v>
      </c>
      <c r="O34" s="12"/>
    </row>
    <row r="35" spans="1:15" s="11" customFormat="1" ht="12.75">
      <c r="A35" s="11">
        <v>26</v>
      </c>
      <c r="B35" s="69" t="s">
        <v>87</v>
      </c>
      <c r="C35" s="11">
        <v>1908194</v>
      </c>
      <c r="D35" s="11">
        <v>3829749</v>
      </c>
      <c r="E35" s="17">
        <v>0.01</v>
      </c>
      <c r="F35" s="17">
        <v>0.01</v>
      </c>
      <c r="G35" s="11">
        <v>1908194</v>
      </c>
      <c r="H35" s="11">
        <f t="shared" si="0"/>
        <v>2108442</v>
      </c>
      <c r="I35" s="11">
        <f t="shared" si="1"/>
        <v>200248</v>
      </c>
      <c r="J35" s="11">
        <v>1765345</v>
      </c>
      <c r="K35" s="11">
        <v>0</v>
      </c>
      <c r="L35" s="11">
        <v>0</v>
      </c>
      <c r="M35" s="11">
        <v>0</v>
      </c>
      <c r="N35" s="11">
        <v>2108442</v>
      </c>
      <c r="O35" s="12"/>
    </row>
    <row r="36" spans="1:15" s="11" customFormat="1" ht="12.75">
      <c r="A36" s="11">
        <v>27</v>
      </c>
      <c r="B36" s="68" t="s">
        <v>48</v>
      </c>
      <c r="C36" s="12">
        <v>23151406</v>
      </c>
      <c r="D36" s="12">
        <v>142699385</v>
      </c>
      <c r="E36" s="17">
        <v>0.7</v>
      </c>
      <c r="F36" s="17">
        <v>0.16</v>
      </c>
      <c r="G36" s="12">
        <v>130530108</v>
      </c>
      <c r="H36" s="12">
        <f t="shared" si="0"/>
        <v>204444905</v>
      </c>
      <c r="I36" s="11">
        <f t="shared" si="1"/>
        <v>73914797</v>
      </c>
      <c r="J36" s="11">
        <v>49987314</v>
      </c>
      <c r="K36" s="12">
        <v>0</v>
      </c>
      <c r="L36" s="12">
        <v>108847331</v>
      </c>
      <c r="M36" s="12">
        <v>0</v>
      </c>
      <c r="N36" s="11">
        <v>95597574</v>
      </c>
      <c r="O36" s="12"/>
    </row>
    <row r="37" spans="1:14" s="12" customFormat="1" ht="12.75">
      <c r="A37" s="11">
        <v>28</v>
      </c>
      <c r="B37" s="69" t="s">
        <v>66</v>
      </c>
      <c r="C37" s="11">
        <v>39128787</v>
      </c>
      <c r="D37" s="11">
        <v>71859034</v>
      </c>
      <c r="E37" s="17">
        <v>9.16</v>
      </c>
      <c r="F37" s="17">
        <v>0.24</v>
      </c>
      <c r="G37" s="11">
        <v>725122737</v>
      </c>
      <c r="H37" s="11">
        <f t="shared" si="0"/>
        <v>746282466</v>
      </c>
      <c r="I37" s="11">
        <f t="shared" si="1"/>
        <v>21159729</v>
      </c>
      <c r="J37" s="11">
        <v>7325533</v>
      </c>
      <c r="K37" s="11">
        <v>593879087</v>
      </c>
      <c r="L37" s="11">
        <f>4340317+35340544+33939431+19863939</f>
        <v>93484231</v>
      </c>
      <c r="M37" s="11">
        <v>111313</v>
      </c>
      <c r="N37" s="11">
        <v>58807835</v>
      </c>
    </row>
    <row r="38" spans="1:14" s="12" customFormat="1" ht="12.75">
      <c r="A38" s="58" t="s">
        <v>52</v>
      </c>
      <c r="B38" s="20"/>
      <c r="C38" s="21">
        <f>SUM(C10:C37)</f>
        <v>967938871</v>
      </c>
      <c r="D38" s="21">
        <f>SUM(D10:D37)</f>
        <v>1866067021</v>
      </c>
      <c r="E38" s="22"/>
      <c r="F38" s="22"/>
      <c r="G38" s="21">
        <f aca="true" t="shared" si="2" ref="G38:N38">SUM(G10:G37)</f>
        <v>16949856615</v>
      </c>
      <c r="H38" s="21">
        <f t="shared" si="2"/>
        <v>17577612281</v>
      </c>
      <c r="I38" s="21">
        <f t="shared" si="2"/>
        <v>627755666</v>
      </c>
      <c r="J38" s="21">
        <f t="shared" si="2"/>
        <v>403199590</v>
      </c>
      <c r="K38" s="21">
        <f t="shared" si="2"/>
        <v>14329092959</v>
      </c>
      <c r="L38" s="21">
        <f t="shared" si="2"/>
        <v>1633271295</v>
      </c>
      <c r="M38" s="21">
        <f t="shared" si="2"/>
        <v>8131050</v>
      </c>
      <c r="N38" s="21">
        <f t="shared" si="2"/>
        <v>1607116977</v>
      </c>
    </row>
    <row r="39" spans="1:14" s="12" customFormat="1" ht="12.75">
      <c r="A39" s="54"/>
      <c r="B39" s="54"/>
      <c r="C39" s="25"/>
      <c r="D39" s="25"/>
      <c r="E39" s="55"/>
      <c r="F39" s="55"/>
      <c r="G39" s="25"/>
      <c r="H39" s="25"/>
      <c r="I39" s="25"/>
      <c r="J39" s="25"/>
      <c r="K39" s="25"/>
      <c r="L39" s="25"/>
      <c r="M39" s="25"/>
      <c r="N39" s="25"/>
    </row>
    <row r="40" spans="1:14" s="12" customFormat="1" ht="12.75">
      <c r="A40" s="26" t="s">
        <v>51</v>
      </c>
      <c r="B40" s="23"/>
      <c r="E40" s="14"/>
      <c r="F40" s="14"/>
      <c r="H40" s="11"/>
      <c r="I40" s="11"/>
      <c r="N40" s="16"/>
    </row>
    <row r="41" spans="1:15" s="11" customFormat="1" ht="12.75">
      <c r="A41" s="11">
        <v>1</v>
      </c>
      <c r="B41" s="13" t="s">
        <v>16</v>
      </c>
      <c r="C41" s="11">
        <v>2544259</v>
      </c>
      <c r="D41" s="11">
        <v>23987822</v>
      </c>
      <c r="E41" s="17">
        <v>1.66</v>
      </c>
      <c r="F41" s="17">
        <v>0.03</v>
      </c>
      <c r="G41" s="11">
        <v>41639820</v>
      </c>
      <c r="H41" s="11">
        <f>+K41+L41+M41+N41</f>
        <v>51757432</v>
      </c>
      <c r="I41" s="11">
        <f>H41-G41</f>
        <v>10117612</v>
      </c>
      <c r="J41" s="11">
        <v>11324322</v>
      </c>
      <c r="K41" s="11">
        <v>39037014</v>
      </c>
      <c r="L41" s="11">
        <f>58547</f>
        <v>58547</v>
      </c>
      <c r="M41" s="12">
        <v>0</v>
      </c>
      <c r="N41" s="11">
        <v>12661871</v>
      </c>
      <c r="O41" s="25"/>
    </row>
    <row r="42" spans="2:15" s="11" customFormat="1" ht="12.75">
      <c r="B42" s="13"/>
      <c r="C42" s="12"/>
      <c r="D42" s="12"/>
      <c r="E42" s="14"/>
      <c r="F42" s="14"/>
      <c r="G42" s="12"/>
      <c r="J42" s="12"/>
      <c r="K42" s="12"/>
      <c r="L42" s="12"/>
      <c r="M42" s="12"/>
      <c r="N42" s="12"/>
      <c r="O42" s="25"/>
    </row>
    <row r="43" spans="1:16" s="12" customFormat="1" ht="12.75">
      <c r="A43" s="58" t="s">
        <v>53</v>
      </c>
      <c r="B43" s="24"/>
      <c r="C43" s="21">
        <f>SUM(C41)</f>
        <v>2544259</v>
      </c>
      <c r="D43" s="21">
        <f>SUM(D41)</f>
        <v>23987822</v>
      </c>
      <c r="E43" s="22"/>
      <c r="F43" s="22"/>
      <c r="G43" s="21">
        <f aca="true" t="shared" si="3" ref="G43:N43">SUM(G41)</f>
        <v>41639820</v>
      </c>
      <c r="H43" s="21">
        <f t="shared" si="3"/>
        <v>51757432</v>
      </c>
      <c r="I43" s="21">
        <f t="shared" si="3"/>
        <v>10117612</v>
      </c>
      <c r="J43" s="21">
        <f t="shared" si="3"/>
        <v>11324322</v>
      </c>
      <c r="K43" s="21">
        <f t="shared" si="3"/>
        <v>39037014</v>
      </c>
      <c r="L43" s="21">
        <f t="shared" si="3"/>
        <v>58547</v>
      </c>
      <c r="M43" s="21">
        <f t="shared" si="3"/>
        <v>0</v>
      </c>
      <c r="N43" s="21">
        <f t="shared" si="3"/>
        <v>12661871</v>
      </c>
      <c r="O43" s="25"/>
      <c r="P43" s="25"/>
    </row>
    <row r="44" spans="5:15" s="12" customFormat="1" ht="13.5" thickBot="1">
      <c r="E44" s="14"/>
      <c r="F44" s="14"/>
      <c r="J44" s="11"/>
      <c r="K44" s="11"/>
      <c r="L44" s="11"/>
      <c r="N44" s="16"/>
      <c r="O44" s="25"/>
    </row>
    <row r="45" spans="1:14" s="12" customFormat="1" ht="13.5" thickBot="1">
      <c r="A45" s="59" t="s">
        <v>54</v>
      </c>
      <c r="B45" s="60"/>
      <c r="C45" s="61">
        <f>C38+C43</f>
        <v>970483130</v>
      </c>
      <c r="D45" s="61">
        <f>D38+D43</f>
        <v>1890054843</v>
      </c>
      <c r="E45" s="62"/>
      <c r="F45" s="62"/>
      <c r="G45" s="61">
        <f aca="true" t="shared" si="4" ref="G45:N45">G38+G43</f>
        <v>16991496435</v>
      </c>
      <c r="H45" s="61">
        <f t="shared" si="4"/>
        <v>17629369713</v>
      </c>
      <c r="I45" s="61">
        <f t="shared" si="4"/>
        <v>637873278</v>
      </c>
      <c r="J45" s="61">
        <f t="shared" si="4"/>
        <v>414523912</v>
      </c>
      <c r="K45" s="63">
        <f t="shared" si="4"/>
        <v>14368129973</v>
      </c>
      <c r="L45" s="63">
        <f t="shared" si="4"/>
        <v>1633329842</v>
      </c>
      <c r="M45" s="61">
        <f t="shared" si="4"/>
        <v>8131050</v>
      </c>
      <c r="N45" s="61">
        <f t="shared" si="4"/>
        <v>1619778848</v>
      </c>
    </row>
    <row r="46" s="12" customFormat="1" ht="12.75" customHeight="1"/>
    <row r="47" spans="1:14" s="12" customFormat="1" ht="25.5" customHeight="1">
      <c r="A47" s="88" t="s">
        <v>67</v>
      </c>
      <c r="B47" s="91" t="s">
        <v>85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4" s="12" customFormat="1" ht="25.5" customHeight="1">
      <c r="A48" s="88" t="s">
        <v>86</v>
      </c>
      <c r="B48" s="91" t="s">
        <v>88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1:7" ht="12.75">
      <c r="A49" s="12"/>
      <c r="B49" s="12"/>
      <c r="C49" s="12"/>
      <c r="D49" s="12"/>
      <c r="E49" s="14"/>
      <c r="F49" s="14"/>
      <c r="G49" s="12"/>
    </row>
    <row r="50" spans="1:7" ht="12.75">
      <c r="A50" s="12"/>
      <c r="B50" s="12"/>
      <c r="C50" s="12"/>
      <c r="D50" s="12"/>
      <c r="E50" s="14"/>
      <c r="F50" s="14"/>
      <c r="G50" s="12"/>
    </row>
    <row r="51" spans="1:7" ht="12.75">
      <c r="A51" s="12"/>
      <c r="B51" s="12"/>
      <c r="C51" s="12"/>
      <c r="D51" s="12"/>
      <c r="E51" s="14"/>
      <c r="F51" s="14"/>
      <c r="G51" s="12"/>
    </row>
    <row r="52" spans="1:7" ht="12.75">
      <c r="A52" s="12"/>
      <c r="B52" s="12"/>
      <c r="C52" s="12"/>
      <c r="D52" s="12"/>
      <c r="E52" s="14"/>
      <c r="F52" s="14"/>
      <c r="G52" s="12"/>
    </row>
    <row r="53" spans="1:7" ht="12.75">
      <c r="A53" s="12"/>
      <c r="B53" s="12"/>
      <c r="C53" s="12"/>
      <c r="D53" s="12"/>
      <c r="E53" s="14"/>
      <c r="F53" s="14"/>
      <c r="G53" s="12"/>
    </row>
    <row r="54" spans="1:7" ht="12.75">
      <c r="A54" s="12"/>
      <c r="B54" s="12"/>
      <c r="C54" s="12"/>
      <c r="D54" s="12"/>
      <c r="E54" s="14"/>
      <c r="F54" s="14"/>
      <c r="G54" s="12"/>
    </row>
    <row r="55" spans="1:7" ht="12.75">
      <c r="A55" s="12"/>
      <c r="B55" s="12"/>
      <c r="C55" s="12"/>
      <c r="D55" s="12"/>
      <c r="E55" s="14"/>
      <c r="F55" s="14"/>
      <c r="G55" s="12"/>
    </row>
    <row r="56" spans="1:7" ht="12.75">
      <c r="A56" s="12"/>
      <c r="B56" s="12"/>
      <c r="C56" s="12"/>
      <c r="D56" s="12"/>
      <c r="E56" s="14"/>
      <c r="F56" s="14"/>
      <c r="G56" s="12"/>
    </row>
    <row r="57" spans="1:7" ht="12.75">
      <c r="A57" s="12"/>
      <c r="B57" s="12"/>
      <c r="C57" s="12"/>
      <c r="D57" s="12"/>
      <c r="E57" s="14"/>
      <c r="F57" s="14"/>
      <c r="G57" s="12"/>
    </row>
    <row r="58" spans="1:7" ht="12.75">
      <c r="A58" s="12"/>
      <c r="B58" s="12"/>
      <c r="C58" s="12"/>
      <c r="D58" s="12"/>
      <c r="E58" s="14"/>
      <c r="F58" s="14"/>
      <c r="G58" s="12"/>
    </row>
    <row r="59" spans="1:7" ht="12.75">
      <c r="A59" s="12"/>
      <c r="B59" s="12"/>
      <c r="C59" s="12"/>
      <c r="D59" s="12"/>
      <c r="E59" s="14"/>
      <c r="F59" s="14"/>
      <c r="G59" s="12"/>
    </row>
    <row r="60" spans="1:7" ht="12.75">
      <c r="A60" s="12"/>
      <c r="B60" s="12"/>
      <c r="C60" s="12"/>
      <c r="D60" s="12"/>
      <c r="E60" s="14"/>
      <c r="F60" s="14"/>
      <c r="G60" s="12"/>
    </row>
    <row r="61" spans="1:7" ht="12.75">
      <c r="A61" s="12"/>
      <c r="B61" s="12"/>
      <c r="C61" s="12"/>
      <c r="D61" s="12"/>
      <c r="E61" s="14"/>
      <c r="F61" s="14"/>
      <c r="G61" s="12"/>
    </row>
    <row r="62" spans="1:7" ht="12.75">
      <c r="A62" s="12"/>
      <c r="B62" s="12"/>
      <c r="C62" s="12"/>
      <c r="D62" s="12"/>
      <c r="E62" s="14"/>
      <c r="F62" s="14"/>
      <c r="G62" s="12"/>
    </row>
    <row r="63" spans="1:7" ht="12.75">
      <c r="A63" s="12"/>
      <c r="B63" s="12"/>
      <c r="C63" s="12"/>
      <c r="D63" s="12"/>
      <c r="E63" s="12"/>
      <c r="F63" s="12"/>
      <c r="G63" s="12"/>
    </row>
    <row r="64" spans="1:7" ht="12.75">
      <c r="A64" s="12"/>
      <c r="B64" s="12"/>
      <c r="C64" s="12"/>
      <c r="D64" s="12"/>
      <c r="E64" s="12"/>
      <c r="F64" s="12"/>
      <c r="G64" s="12"/>
    </row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</sheetData>
  <mergeCells count="3">
    <mergeCell ref="E5:F5"/>
    <mergeCell ref="B47:N47"/>
    <mergeCell ref="B48:N48"/>
  </mergeCells>
  <printOptions/>
  <pageMargins left="0.42" right="0.21" top="0.5905511811023623" bottom="0.1968503937007874" header="0.1968503937007874" footer="0"/>
  <pageSetup fitToHeight="1" fitToWidth="1" horizontalDpi="300" verticalDpi="300" orientation="landscape" paperSize="9" scale="68" r:id="rId1"/>
  <ignoredErrors>
    <ignoredError sqref="A47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workbookViewId="0" topLeftCell="A1">
      <selection activeCell="B1" sqref="B1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1"/>
      <c r="L1" s="30"/>
      <c r="M1" s="30"/>
    </row>
    <row r="2" spans="1:13" ht="12.75">
      <c r="A2" s="26" t="s">
        <v>30</v>
      </c>
      <c r="B2" s="53"/>
      <c r="C2" s="34"/>
      <c r="D2" s="34"/>
      <c r="E2" s="34"/>
      <c r="F2" s="34"/>
      <c r="G2" s="34"/>
      <c r="H2" s="34"/>
      <c r="I2" s="34"/>
      <c r="J2" s="34"/>
      <c r="K2" s="34"/>
      <c r="L2" s="30"/>
      <c r="M2" s="30"/>
    </row>
    <row r="3" spans="1:13" ht="12.75">
      <c r="A3" s="8" t="s">
        <v>89</v>
      </c>
      <c r="B3" s="28"/>
      <c r="C3" s="27"/>
      <c r="D3" s="27"/>
      <c r="E3" s="1"/>
      <c r="F3" s="34"/>
      <c r="G3" s="34"/>
      <c r="H3" s="70"/>
      <c r="I3" s="70"/>
      <c r="J3" s="70"/>
      <c r="K3" s="70"/>
      <c r="L3" s="30"/>
      <c r="M3" s="30"/>
    </row>
    <row r="4" spans="1:13" ht="12.75">
      <c r="A4" s="34"/>
      <c r="B4" s="34"/>
      <c r="C4" s="34"/>
      <c r="D4" s="34"/>
      <c r="E4" s="34"/>
      <c r="F4" s="34"/>
      <c r="G4" s="34"/>
      <c r="H4" s="71"/>
      <c r="I4" s="70"/>
      <c r="J4" s="70"/>
      <c r="K4" s="70"/>
      <c r="L4" s="30"/>
      <c r="M4" s="30"/>
    </row>
    <row r="5" spans="1:13" ht="12.75">
      <c r="A5" s="52" t="s">
        <v>31</v>
      </c>
      <c r="B5" s="29"/>
      <c r="C5" s="52"/>
      <c r="D5" s="29"/>
      <c r="E5" s="34"/>
      <c r="F5" s="34"/>
      <c r="G5" s="34"/>
      <c r="H5" s="70"/>
      <c r="I5" s="70"/>
      <c r="J5" s="70"/>
      <c r="K5" s="70"/>
      <c r="L5" s="30"/>
      <c r="M5" s="30"/>
    </row>
    <row r="6" spans="1:13" ht="12.75">
      <c r="A6" s="7" t="s">
        <v>1</v>
      </c>
      <c r="B6" s="35"/>
      <c r="C6" s="35"/>
      <c r="D6" s="92" t="s">
        <v>15</v>
      </c>
      <c r="E6" s="90"/>
      <c r="F6" s="36" t="s">
        <v>32</v>
      </c>
      <c r="G6" s="36" t="s">
        <v>6</v>
      </c>
      <c r="H6" s="72" t="s">
        <v>33</v>
      </c>
      <c r="I6" s="73" t="s">
        <v>32</v>
      </c>
      <c r="J6" s="73" t="s">
        <v>6</v>
      </c>
      <c r="K6" s="72" t="s">
        <v>33</v>
      </c>
      <c r="L6" s="31"/>
      <c r="M6" s="30"/>
    </row>
    <row r="7" spans="1:13" ht="12.75">
      <c r="A7" s="29"/>
      <c r="B7" s="29"/>
      <c r="C7" s="29"/>
      <c r="D7" s="64" t="s">
        <v>8</v>
      </c>
      <c r="E7" s="64" t="s">
        <v>9</v>
      </c>
      <c r="F7" s="37" t="s">
        <v>56</v>
      </c>
      <c r="G7" s="37" t="s">
        <v>34</v>
      </c>
      <c r="H7" s="74" t="s">
        <v>55</v>
      </c>
      <c r="I7" s="74" t="s">
        <v>57</v>
      </c>
      <c r="J7" s="74" t="s">
        <v>34</v>
      </c>
      <c r="K7" s="74" t="s">
        <v>55</v>
      </c>
      <c r="L7" s="30"/>
      <c r="M7" s="30"/>
    </row>
    <row r="8" spans="1:13" ht="12.75">
      <c r="A8" s="38"/>
      <c r="B8" s="38"/>
      <c r="C8" s="38"/>
      <c r="D8" s="38"/>
      <c r="E8" s="38"/>
      <c r="F8" s="39" t="s">
        <v>64</v>
      </c>
      <c r="G8" s="39" t="s">
        <v>62</v>
      </c>
      <c r="H8" s="75" t="s">
        <v>63</v>
      </c>
      <c r="I8" s="75" t="s">
        <v>2</v>
      </c>
      <c r="J8" s="76" t="s">
        <v>35</v>
      </c>
      <c r="K8" s="76" t="s">
        <v>35</v>
      </c>
      <c r="L8" s="30"/>
      <c r="M8" s="30"/>
    </row>
    <row r="9" spans="1:13" ht="12.75">
      <c r="A9" s="29"/>
      <c r="B9" s="29"/>
      <c r="C9" s="29"/>
      <c r="D9" s="40"/>
      <c r="E9" s="40"/>
      <c r="F9" s="41"/>
      <c r="G9" s="41"/>
      <c r="H9" s="77"/>
      <c r="I9" s="77"/>
      <c r="J9" s="78"/>
      <c r="K9" s="78"/>
      <c r="L9" s="30"/>
      <c r="M9" s="30"/>
    </row>
    <row r="10" spans="1:13" ht="12.75">
      <c r="A10" s="57">
        <v>1</v>
      </c>
      <c r="B10" s="52" t="s">
        <v>45</v>
      </c>
      <c r="C10" s="29"/>
      <c r="D10" s="43">
        <v>1.14</v>
      </c>
      <c r="E10" s="89">
        <v>0.004</v>
      </c>
      <c r="F10" s="44">
        <v>85278332</v>
      </c>
      <c r="G10" s="44">
        <f>622509+83382435+1273388</f>
        <v>85278332</v>
      </c>
      <c r="H10" s="44">
        <f>G10-F10</f>
        <v>0</v>
      </c>
      <c r="I10" s="44">
        <v>75179126</v>
      </c>
      <c r="J10" s="44">
        <v>75444228</v>
      </c>
      <c r="K10" s="44">
        <f>J10-I10</f>
        <v>265102</v>
      </c>
      <c r="L10" s="30"/>
      <c r="M10" s="30"/>
    </row>
    <row r="11" spans="1:13" ht="12.75">
      <c r="A11" s="57">
        <v>2</v>
      </c>
      <c r="B11" s="56" t="s">
        <v>46</v>
      </c>
      <c r="C11" s="29"/>
      <c r="D11" s="43">
        <v>0.39</v>
      </c>
      <c r="E11" s="43">
        <v>0.01</v>
      </c>
      <c r="F11" s="44">
        <v>23970202</v>
      </c>
      <c r="G11" s="44">
        <f>1522570+13812826+8634806</f>
        <v>23970202</v>
      </c>
      <c r="H11" s="44">
        <f>G11-F11</f>
        <v>0</v>
      </c>
      <c r="I11" s="44">
        <v>63338061</v>
      </c>
      <c r="J11" s="44">
        <v>63908557</v>
      </c>
      <c r="K11" s="44">
        <f>J11-I11</f>
        <v>570496</v>
      </c>
      <c r="L11" s="30"/>
      <c r="M11" s="30"/>
    </row>
    <row r="12" spans="1:13" ht="12.75">
      <c r="A12" s="29"/>
      <c r="B12" s="29"/>
      <c r="C12" s="29"/>
      <c r="D12" s="40"/>
      <c r="E12" s="40"/>
      <c r="F12" s="44"/>
      <c r="G12" s="44"/>
      <c r="H12" s="79"/>
      <c r="I12" s="79"/>
      <c r="J12" s="79"/>
      <c r="K12" s="79"/>
      <c r="L12" s="30"/>
      <c r="M12" s="30"/>
    </row>
    <row r="13" spans="1:13" s="29" customFormat="1" ht="12.75">
      <c r="A13" s="34"/>
      <c r="B13" s="34"/>
      <c r="C13" s="34"/>
      <c r="D13" s="45"/>
      <c r="E13" s="45"/>
      <c r="F13" s="46"/>
      <c r="G13" s="46"/>
      <c r="H13" s="80"/>
      <c r="I13" s="80"/>
      <c r="J13" s="80"/>
      <c r="K13" s="80"/>
      <c r="L13" s="30"/>
      <c r="M13" s="32"/>
    </row>
    <row r="14" spans="1:13" s="29" customFormat="1" ht="12.75">
      <c r="A14" s="52" t="s">
        <v>36</v>
      </c>
      <c r="C14" s="52"/>
      <c r="D14" s="52"/>
      <c r="F14" s="52"/>
      <c r="G14" s="46"/>
      <c r="H14" s="80"/>
      <c r="I14" s="80"/>
      <c r="J14" s="80"/>
      <c r="K14" s="80"/>
      <c r="L14" s="30"/>
      <c r="M14" s="32"/>
    </row>
    <row r="15" spans="1:13" s="29" customFormat="1" ht="12.75">
      <c r="A15" s="7" t="s">
        <v>1</v>
      </c>
      <c r="B15" s="35"/>
      <c r="C15" s="35"/>
      <c r="D15" s="92" t="s">
        <v>15</v>
      </c>
      <c r="E15" s="90"/>
      <c r="F15" s="47" t="s">
        <v>37</v>
      </c>
      <c r="G15" s="47" t="s">
        <v>37</v>
      </c>
      <c r="H15" s="81" t="s">
        <v>38</v>
      </c>
      <c r="I15" s="81" t="s">
        <v>39</v>
      </c>
      <c r="J15" s="79"/>
      <c r="K15" s="79"/>
      <c r="L15" s="30"/>
      <c r="M15" s="32"/>
    </row>
    <row r="16" spans="4:13" s="29" customFormat="1" ht="10.5">
      <c r="D16" s="64" t="s">
        <v>8</v>
      </c>
      <c r="E16" s="64" t="s">
        <v>9</v>
      </c>
      <c r="F16" s="42" t="s">
        <v>60</v>
      </c>
      <c r="G16" s="42" t="s">
        <v>60</v>
      </c>
      <c r="H16" s="77" t="s">
        <v>40</v>
      </c>
      <c r="I16" s="77" t="s">
        <v>55</v>
      </c>
      <c r="J16" s="79"/>
      <c r="K16" s="79"/>
      <c r="L16" s="32"/>
      <c r="M16" s="32"/>
    </row>
    <row r="17" spans="1:13" ht="12.75">
      <c r="A17" s="29"/>
      <c r="B17" s="29"/>
      <c r="C17" s="29"/>
      <c r="D17" s="40"/>
      <c r="E17" s="40"/>
      <c r="F17" s="42" t="s">
        <v>58</v>
      </c>
      <c r="G17" s="41" t="s">
        <v>41</v>
      </c>
      <c r="H17" s="78" t="s">
        <v>61</v>
      </c>
      <c r="I17" s="77" t="s">
        <v>59</v>
      </c>
      <c r="J17" s="79"/>
      <c r="K17" s="79"/>
      <c r="L17" s="32"/>
      <c r="M17" s="30"/>
    </row>
    <row r="18" spans="1:13" s="29" customFormat="1" ht="10.5">
      <c r="A18" s="38"/>
      <c r="B18" s="38"/>
      <c r="C18" s="38"/>
      <c r="D18" s="48"/>
      <c r="E18" s="48"/>
      <c r="F18" s="49" t="s">
        <v>42</v>
      </c>
      <c r="G18" s="49" t="s">
        <v>43</v>
      </c>
      <c r="H18" s="82" t="s">
        <v>44</v>
      </c>
      <c r="I18" s="82" t="s">
        <v>44</v>
      </c>
      <c r="J18" s="79"/>
      <c r="K18" s="79"/>
      <c r="L18" s="32"/>
      <c r="M18" s="32"/>
    </row>
    <row r="19" spans="1:13" ht="12.75">
      <c r="A19" s="29"/>
      <c r="B19" s="29"/>
      <c r="C19" s="34"/>
      <c r="D19" s="45"/>
      <c r="E19" s="45"/>
      <c r="F19" s="46"/>
      <c r="G19" s="46"/>
      <c r="H19" s="80"/>
      <c r="I19" s="80"/>
      <c r="J19" s="80"/>
      <c r="K19" s="80"/>
      <c r="L19" s="32"/>
      <c r="M19" s="30"/>
    </row>
    <row r="20" spans="1:13" ht="12.75">
      <c r="A20" s="57">
        <v>3</v>
      </c>
      <c r="B20" s="29" t="s">
        <v>47</v>
      </c>
      <c r="C20" s="29"/>
      <c r="D20" s="43">
        <v>0.94</v>
      </c>
      <c r="E20" s="43">
        <v>0.01</v>
      </c>
      <c r="F20" s="44">
        <v>71170204</v>
      </c>
      <c r="G20" s="44">
        <v>84259809</v>
      </c>
      <c r="H20" s="44">
        <f>156162305-100635</f>
        <v>156061670</v>
      </c>
      <c r="I20" s="46">
        <f>+H20-G20-F20</f>
        <v>631657</v>
      </c>
      <c r="J20" s="79"/>
      <c r="K20" s="79"/>
      <c r="L20" s="30"/>
      <c r="M20" s="30"/>
    </row>
    <row r="21" spans="1:13" ht="12.75">
      <c r="A21" s="29"/>
      <c r="B21" s="34"/>
      <c r="C21" s="34"/>
      <c r="D21" s="45"/>
      <c r="E21" s="45"/>
      <c r="F21" s="46"/>
      <c r="G21" s="46"/>
      <c r="H21" s="80"/>
      <c r="I21" s="79"/>
      <c r="J21" s="80"/>
      <c r="K21" s="80"/>
      <c r="L21" s="32"/>
      <c r="M21" s="30"/>
    </row>
    <row r="22" spans="1:13" ht="12.75">
      <c r="A22" s="34"/>
      <c r="B22" s="34"/>
      <c r="C22" s="34"/>
      <c r="D22" s="45"/>
      <c r="E22" s="45"/>
      <c r="F22" s="46"/>
      <c r="G22" s="46"/>
      <c r="H22" s="46"/>
      <c r="I22" s="46"/>
      <c r="J22" s="46"/>
      <c r="K22" s="46"/>
      <c r="L22" s="30"/>
      <c r="M22" s="30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30"/>
      <c r="M23" s="30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2010-09-02T20:37:28Z</cp:lastPrinted>
  <dcterms:created xsi:type="dcterms:W3CDTF">1998-12-29T20:15:03Z</dcterms:created>
  <dcterms:modified xsi:type="dcterms:W3CDTF">2010-09-03T16:07:42Z</dcterms:modified>
  <cp:category/>
  <cp:version/>
  <cp:contentType/>
  <cp:contentStatus/>
</cp:coreProperties>
</file>