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570" windowHeight="5475" activeTab="0"/>
  </bookViews>
  <sheets>
    <sheet name="CUMPV" sheetId="1" r:id="rId1"/>
    <sheet name="MUTUAL" sheetId="2" r:id="rId2"/>
  </sheets>
  <definedNames>
    <definedName name="_xlnm.Print_Area" localSheetId="0">'CUMPV'!$A$1:$M$43</definedName>
    <definedName name="_xlnm.Print_Area" localSheetId="1">'MUTUAL'!$A$1:$K$21</definedName>
  </definedNames>
  <calcPr fullCalcOnLoad="1"/>
</workbook>
</file>

<file path=xl/sharedStrings.xml><?xml version="1.0" encoding="utf-8"?>
<sst xmlns="http://schemas.openxmlformats.org/spreadsheetml/2006/main" count="111" uniqueCount="81">
  <si>
    <t>CUMPLIMIENTO DE NORMAS</t>
  </si>
  <si>
    <t>SEGUROS DE VIDA</t>
  </si>
  <si>
    <t>SOCIEDAD</t>
  </si>
  <si>
    <t>PATRIMONIO</t>
  </si>
  <si>
    <t>OBLIGACION DE</t>
  </si>
  <si>
    <t>INVER.REPRES.</t>
  </si>
  <si>
    <t>SUPERAV.(DEF) DE</t>
  </si>
  <si>
    <t>INVERSIONES</t>
  </si>
  <si>
    <t>DE RIESGO</t>
  </si>
  <si>
    <t>TOTAL</t>
  </si>
  <si>
    <t>FINANC.</t>
  </si>
  <si>
    <t>INVERTIR LAS RES.</t>
  </si>
  <si>
    <t>DE RES.TEC Y PAT.</t>
  </si>
  <si>
    <t>INV.REPRES.DE RES.</t>
  </si>
  <si>
    <t>REPRESENTATIVAS</t>
  </si>
  <si>
    <t>TEC. Y PAT.RIESGO</t>
  </si>
  <si>
    <t xml:space="preserve">TOTAL ASEGURADORAS    </t>
  </si>
  <si>
    <t>ENDEUDAMIENTO</t>
  </si>
  <si>
    <t>Caja Reaseguradora</t>
  </si>
  <si>
    <t>Chilena Consolidada</t>
  </si>
  <si>
    <t>Consorcio Nacional</t>
  </si>
  <si>
    <t>Cruz del Sur</t>
  </si>
  <si>
    <t>Interamericana</t>
  </si>
  <si>
    <t>Renta Nacional</t>
  </si>
  <si>
    <t xml:space="preserve">Vida Corp  </t>
  </si>
  <si>
    <t>PAT. RIESGO</t>
  </si>
  <si>
    <t>RES. PREVIS.</t>
  </si>
  <si>
    <t>RES. NO PREVIS.</t>
  </si>
  <si>
    <t>RES. ADIC.</t>
  </si>
  <si>
    <t>INVERSIONES NO</t>
  </si>
  <si>
    <t>BBVA</t>
  </si>
  <si>
    <t xml:space="preserve">Cigna   </t>
  </si>
  <si>
    <t xml:space="preserve">Mapfre  </t>
  </si>
  <si>
    <t xml:space="preserve">Huelén </t>
  </si>
  <si>
    <t xml:space="preserve">Construcción   </t>
  </si>
  <si>
    <t>Banchile</t>
  </si>
  <si>
    <t>TOTAL REASEGURADORAS</t>
  </si>
  <si>
    <t>Altavida</t>
  </si>
  <si>
    <t>CN Life</t>
  </si>
  <si>
    <t xml:space="preserve">Euroamérica </t>
  </si>
  <si>
    <t>Bci</t>
  </si>
  <si>
    <t xml:space="preserve">ING </t>
  </si>
  <si>
    <t>Bice</t>
  </si>
  <si>
    <t>Interrrentas</t>
  </si>
  <si>
    <t>Principal</t>
  </si>
  <si>
    <t xml:space="preserve">Cardif   </t>
  </si>
  <si>
    <t>Penta</t>
  </si>
  <si>
    <t xml:space="preserve">ABN Amro </t>
  </si>
  <si>
    <t>(al 31 de marzo de 2005, montos expresados en miles de pesos)</t>
  </si>
  <si>
    <t>Ace (1)</t>
  </si>
  <si>
    <t>Metlife</t>
  </si>
  <si>
    <t>Ohio</t>
  </si>
  <si>
    <t>Security</t>
  </si>
  <si>
    <t>(1)</t>
  </si>
  <si>
    <t>MUTUALIDADES</t>
  </si>
  <si>
    <t>VENTAS INSTITUCIONALES EXCLUSIVAMENTE</t>
  </si>
  <si>
    <t xml:space="preserve">             ENDEUDAMIENTO</t>
  </si>
  <si>
    <t>OBLIGACION</t>
  </si>
  <si>
    <t>SUPERAVIT (DEF)</t>
  </si>
  <si>
    <t>DE INV.LAS</t>
  </si>
  <si>
    <t>REPRESENT.</t>
  </si>
  <si>
    <t>DE INV.REPRES.</t>
  </si>
  <si>
    <t>DE INV.EL</t>
  </si>
  <si>
    <t>R.TECNICAS</t>
  </si>
  <si>
    <t>DE RES.TEC</t>
  </si>
  <si>
    <t>DE PATRIMONIO</t>
  </si>
  <si>
    <t>Mutualidad de Carabineros</t>
  </si>
  <si>
    <t>Mutualidad del Ejército y Aviaciòn</t>
  </si>
  <si>
    <t>VENTAS INSTITUCIONALES Y NO INSTITUCIONALES SIMULTANEAMENTE</t>
  </si>
  <si>
    <t>SUPERAVIT (DEFICIT)</t>
  </si>
  <si>
    <t xml:space="preserve"> INV.LAS R.TEC.</t>
  </si>
  <si>
    <t>TOTALES</t>
  </si>
  <si>
    <t>Y  PAT.RIESGO</t>
  </si>
  <si>
    <t>Y  PATRIMONIO</t>
  </si>
  <si>
    <t>REPRES.DE R.TECN.</t>
  </si>
  <si>
    <t>DE RES.TECNICAS</t>
  </si>
  <si>
    <t>VENTAS NO INST.</t>
  </si>
  <si>
    <t>VENTAS INST.</t>
  </si>
  <si>
    <t>Y PATRIMONIO</t>
  </si>
  <si>
    <t>Mutual de Seguros</t>
  </si>
  <si>
    <t>La compañía presenta déficit de inversiones representativas de patrimonio de riesgo ascendente a M$1.393.101, producto de una inadecuada diversificación de las inversiones en un depósito bancario, situación que fue corregida en el mes de mayo. Cabe señalar que se aprobó la existencia de esta compañía por Resolución Exenta Nª 125, de 07.03.2005.</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</si>
</sst>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Pts&quot;;[Red]\-#,##0&quot; Pts&quot;"/>
    <numFmt numFmtId="165" formatCode="#,##0.000"/>
    <numFmt numFmtId="166" formatCode="0.000"/>
  </numFmts>
  <fonts count="11">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9"/>
      <name val="MS Sans Serif"/>
      <family val="2"/>
    </font>
    <font>
      <sz val="10"/>
      <color indexed="10"/>
      <name val="MS Sans Serif"/>
      <family val="2"/>
    </font>
    <font>
      <u val="single"/>
      <sz val="8"/>
      <color indexed="12"/>
      <name val="MS Sans Serif"/>
      <family val="0"/>
    </font>
    <font>
      <u val="single"/>
      <sz val="8"/>
      <color indexed="36"/>
      <name val="MS Sans Serif"/>
      <family val="0"/>
    </font>
    <font>
      <b/>
      <sz val="9"/>
      <name val="MS Sans Serif"/>
      <family val="2"/>
    </font>
    <font>
      <sz val="10"/>
      <name val="Times New Roman"/>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3" fontId="0" fillId="0" borderId="0" xfId="0" applyNumberFormat="1" applyAlignment="1">
      <alignment horizontal="right"/>
    </xf>
    <xf numFmtId="3" fontId="4" fillId="0" borderId="0" xfId="0" applyNumberFormat="1" applyFont="1" applyAlignment="1" quotePrefix="1">
      <alignment horizontal="right"/>
    </xf>
    <xf numFmtId="3" fontId="0" fillId="0" borderId="0" xfId="0" applyNumberFormat="1" applyBorder="1" applyAlignment="1">
      <alignment horizontal="right"/>
    </xf>
    <xf numFmtId="3" fontId="4" fillId="0" borderId="0" xfId="0" applyNumberFormat="1" applyFont="1" applyBorder="1" applyAlignment="1" quotePrefix="1">
      <alignment horizontal="right"/>
    </xf>
    <xf numFmtId="3" fontId="4" fillId="0" borderId="0" xfId="0" applyNumberFormat="1" applyFont="1" applyBorder="1" applyAlignment="1">
      <alignment horizontal="right"/>
    </xf>
    <xf numFmtId="3" fontId="4" fillId="0" borderId="1" xfId="0" applyNumberFormat="1" applyFont="1" applyBorder="1" applyAlignment="1">
      <alignment horizontal="right"/>
    </xf>
    <xf numFmtId="3" fontId="4" fillId="0" borderId="1" xfId="0" applyNumberFormat="1" applyFont="1" applyBorder="1" applyAlignment="1" quotePrefix="1">
      <alignment horizontal="right"/>
    </xf>
    <xf numFmtId="3" fontId="0" fillId="0" borderId="2" xfId="0" applyNumberFormat="1" applyBorder="1" applyAlignment="1">
      <alignment horizontal="right"/>
    </xf>
    <xf numFmtId="3" fontId="4" fillId="0" borderId="0" xfId="0" applyNumberFormat="1" applyFont="1" applyBorder="1" applyAlignment="1" quotePrefix="1">
      <alignment horizontal="center"/>
    </xf>
    <xf numFmtId="3" fontId="4" fillId="0" borderId="1" xfId="0" applyNumberFormat="1" applyFont="1" applyBorder="1" applyAlignment="1">
      <alignment horizontal="left"/>
    </xf>
    <xf numFmtId="3" fontId="0" fillId="0" borderId="0" xfId="0" applyNumberFormat="1" applyFont="1" applyAlignment="1">
      <alignment horizontal="left"/>
    </xf>
    <xf numFmtId="3" fontId="0" fillId="0" borderId="0" xfId="0" applyNumberFormat="1" applyFont="1" applyAlignment="1" quotePrefix="1">
      <alignment horizontal="left"/>
    </xf>
    <xf numFmtId="3" fontId="4"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Fill="1" applyAlignment="1">
      <alignment horizontal="right"/>
    </xf>
    <xf numFmtId="3" fontId="0" fillId="0" borderId="0" xfId="0" applyNumberFormat="1" applyFill="1" applyAlignment="1">
      <alignment horizontal="right"/>
    </xf>
    <xf numFmtId="3" fontId="0" fillId="0" borderId="0" xfId="0" applyNumberFormat="1" applyFont="1" applyFill="1" applyAlignment="1">
      <alignment horizontal="left"/>
    </xf>
    <xf numFmtId="4" fontId="0" fillId="0" borderId="0" xfId="0" applyNumberFormat="1" applyFill="1" applyAlignment="1">
      <alignment horizontal="right"/>
    </xf>
    <xf numFmtId="3" fontId="0" fillId="0" borderId="0" xfId="0" applyNumberFormat="1" applyFont="1" applyFill="1" applyAlignment="1" quotePrefix="1">
      <alignment horizontal="left"/>
    </xf>
    <xf numFmtId="3" fontId="4" fillId="0" borderId="2" xfId="0" applyNumberFormat="1" applyFont="1" applyBorder="1" applyAlignment="1" quotePrefix="1">
      <alignment horizontal="right"/>
    </xf>
    <xf numFmtId="3" fontId="4" fillId="0" borderId="2" xfId="0" applyNumberFormat="1" applyFont="1" applyBorder="1" applyAlignment="1">
      <alignment horizontal="right"/>
    </xf>
    <xf numFmtId="3" fontId="0" fillId="0" borderId="0" xfId="0" applyNumberFormat="1" applyFill="1" applyAlignment="1">
      <alignment horizontal="left"/>
    </xf>
    <xf numFmtId="4" fontId="0" fillId="0" borderId="0" xfId="0" applyNumberFormat="1" applyFont="1" applyFill="1" applyAlignment="1">
      <alignment horizontal="right"/>
    </xf>
    <xf numFmtId="3" fontId="6" fillId="0" borderId="0" xfId="0" applyNumberFormat="1" applyFont="1" applyFill="1" applyAlignment="1">
      <alignment horizontal="right"/>
    </xf>
    <xf numFmtId="3" fontId="1" fillId="0" borderId="0" xfId="0" applyNumberFormat="1" applyFont="1" applyFill="1" applyAlignment="1">
      <alignment horizontal="right"/>
    </xf>
    <xf numFmtId="3" fontId="4" fillId="0" borderId="3" xfId="0" applyNumberFormat="1" applyFont="1" applyFill="1" applyBorder="1" applyAlignment="1" quotePrefix="1">
      <alignment horizontal="left"/>
    </xf>
    <xf numFmtId="3" fontId="0" fillId="0" borderId="3" xfId="0" applyNumberFormat="1" applyFill="1" applyBorder="1" applyAlignment="1">
      <alignment horizontal="right"/>
    </xf>
    <xf numFmtId="4" fontId="0" fillId="0" borderId="3" xfId="0" applyNumberFormat="1" applyFill="1" applyBorder="1" applyAlignment="1">
      <alignment horizontal="right"/>
    </xf>
    <xf numFmtId="3" fontId="4" fillId="0" borderId="0" xfId="0" applyNumberFormat="1" applyFont="1" applyFill="1" applyAlignment="1">
      <alignment horizontal="left"/>
    </xf>
    <xf numFmtId="3" fontId="4" fillId="0" borderId="3" xfId="0" applyNumberFormat="1" applyFont="1" applyFill="1" applyBorder="1" applyAlignment="1">
      <alignment horizontal="left"/>
    </xf>
    <xf numFmtId="3" fontId="0" fillId="0" borderId="0" xfId="0" applyNumberFormat="1" applyFill="1" applyBorder="1" applyAlignment="1">
      <alignment horizontal="right"/>
    </xf>
    <xf numFmtId="3" fontId="0" fillId="0" borderId="2" xfId="0" applyNumberFormat="1" applyFont="1" applyFill="1" applyBorder="1" applyAlignment="1">
      <alignment horizontal="left"/>
    </xf>
    <xf numFmtId="3" fontId="0" fillId="0" borderId="2" xfId="0" applyNumberFormat="1" applyFill="1" applyBorder="1" applyAlignment="1">
      <alignment horizontal="right"/>
    </xf>
    <xf numFmtId="4" fontId="0" fillId="0" borderId="2" xfId="0" applyNumberFormat="1" applyFill="1" applyBorder="1" applyAlignment="1">
      <alignment horizontal="right"/>
    </xf>
    <xf numFmtId="3" fontId="0" fillId="0" borderId="2" xfId="0" applyNumberFormat="1" applyFont="1" applyFill="1" applyBorder="1" applyAlignment="1">
      <alignment horizontal="right"/>
    </xf>
    <xf numFmtId="3" fontId="5" fillId="0" borderId="0" xfId="0" applyNumberFormat="1" applyFont="1" applyFill="1" applyAlignment="1">
      <alignment horizontal="left" vertical="top"/>
    </xf>
    <xf numFmtId="3" fontId="1" fillId="0" borderId="0" xfId="0" applyNumberFormat="1" applyFont="1" applyAlignment="1">
      <alignment horizontal="left"/>
    </xf>
    <xf numFmtId="3" fontId="1" fillId="0" borderId="0" xfId="0" applyNumberFormat="1" applyFont="1" applyAlignment="1">
      <alignment horizontal="right"/>
    </xf>
    <xf numFmtId="3" fontId="1" fillId="0" borderId="0" xfId="0" applyNumberFormat="1" applyFont="1" applyAlignment="1" quotePrefix="1">
      <alignment horizontal="left"/>
    </xf>
    <xf numFmtId="3" fontId="5" fillId="0" borderId="0" xfId="0" applyNumberFormat="1" applyFont="1" applyAlignment="1">
      <alignment horizontal="left" vertical="top"/>
    </xf>
    <xf numFmtId="3" fontId="5" fillId="0" borderId="0" xfId="0" applyNumberFormat="1" applyFont="1" applyFill="1" applyAlignment="1" quotePrefix="1">
      <alignment horizontal="left" vertical="top"/>
    </xf>
    <xf numFmtId="165" fontId="0" fillId="0" borderId="0" xfId="0" applyNumberFormat="1" applyFill="1" applyAlignment="1">
      <alignment horizontal="right"/>
    </xf>
    <xf numFmtId="0" fontId="0" fillId="0" borderId="0" xfId="0" applyAlignment="1" quotePrefix="1">
      <alignment horizontal="left"/>
    </xf>
    <xf numFmtId="0" fontId="1" fillId="0" borderId="0" xfId="0" applyFont="1" applyAlignment="1" quotePrefix="1">
      <alignment horizontal="left"/>
    </xf>
    <xf numFmtId="0" fontId="0" fillId="0" borderId="0" xfId="0" applyFont="1" applyAlignment="1">
      <alignment/>
    </xf>
    <xf numFmtId="17" fontId="0" fillId="0" borderId="0" xfId="0" applyNumberFormat="1" applyFont="1" applyAlignment="1" quotePrefix="1">
      <alignment horizontal="left"/>
    </xf>
    <xf numFmtId="0" fontId="5" fillId="0" borderId="0" xfId="0" applyFont="1" applyAlignment="1">
      <alignment/>
    </xf>
    <xf numFmtId="0" fontId="4" fillId="0" borderId="1" xfId="0" applyFont="1" applyBorder="1" applyAlignment="1">
      <alignment/>
    </xf>
    <xf numFmtId="3" fontId="4" fillId="0" borderId="3" xfId="0" applyNumberFormat="1" applyFont="1" applyBorder="1" applyAlignment="1" quotePrefix="1">
      <alignment horizontal="left"/>
    </xf>
    <xf numFmtId="0" fontId="4" fillId="0" borderId="3" xfId="0" applyFont="1" applyBorder="1" applyAlignment="1">
      <alignment horizontal="center"/>
    </xf>
    <xf numFmtId="0" fontId="4" fillId="0" borderId="1" xfId="0" applyFont="1" applyBorder="1" applyAlignment="1">
      <alignment horizontal="right"/>
    </xf>
    <xf numFmtId="0" fontId="4" fillId="0" borderId="1" xfId="0" applyFont="1" applyBorder="1" applyAlignment="1" quotePrefix="1">
      <alignment horizontal="right"/>
    </xf>
    <xf numFmtId="0" fontId="4" fillId="0" borderId="0" xfId="0" applyFont="1" applyAlignment="1">
      <alignment/>
    </xf>
    <xf numFmtId="0" fontId="4" fillId="0" borderId="0" xfId="0" applyFont="1" applyAlignment="1">
      <alignment horizontal="right"/>
    </xf>
    <xf numFmtId="0" fontId="4" fillId="0" borderId="2" xfId="0" applyFont="1" applyBorder="1" applyAlignment="1">
      <alignment/>
    </xf>
    <xf numFmtId="0" fontId="4" fillId="0" borderId="2" xfId="0" applyFont="1" applyBorder="1" applyAlignment="1">
      <alignment horizontal="right"/>
    </xf>
    <xf numFmtId="0" fontId="4" fillId="0" borderId="2" xfId="0" applyFont="1" applyBorder="1" applyAlignment="1" quotePrefix="1">
      <alignment horizontal="right"/>
    </xf>
    <xf numFmtId="2" fontId="4" fillId="0" borderId="0" xfId="0" applyNumberFormat="1" applyFont="1" applyAlignment="1">
      <alignment/>
    </xf>
    <xf numFmtId="3" fontId="4" fillId="0" borderId="0" xfId="0" applyNumberFormat="1" applyFont="1" applyAlignment="1">
      <alignment horizontal="center"/>
    </xf>
    <xf numFmtId="3" fontId="4" fillId="0" borderId="0" xfId="0" applyNumberFormat="1" applyFont="1" applyAlignment="1" quotePrefix="1">
      <alignment horizontal="center"/>
    </xf>
    <xf numFmtId="0" fontId="0" fillId="0" borderId="0" xfId="0" applyFont="1" applyAlignment="1">
      <alignment horizontal="left"/>
    </xf>
    <xf numFmtId="0" fontId="0" fillId="0" borderId="0" xfId="0" applyFont="1" applyAlignment="1">
      <alignment/>
    </xf>
    <xf numFmtId="2" fontId="4" fillId="0" borderId="0" xfId="0" applyNumberFormat="1" applyFont="1" applyAlignment="1">
      <alignment horizontal="right"/>
    </xf>
    <xf numFmtId="166" fontId="4" fillId="0" borderId="0" xfId="0" applyNumberFormat="1" applyFont="1" applyAlignment="1">
      <alignment horizontal="right"/>
    </xf>
    <xf numFmtId="3" fontId="4" fillId="0" borderId="0" xfId="0" applyNumberFormat="1" applyFont="1" applyAlignment="1">
      <alignment/>
    </xf>
    <xf numFmtId="0" fontId="0" fillId="0" borderId="0" xfId="0" applyFont="1" applyAlignment="1" quotePrefix="1">
      <alignment horizontal="left"/>
    </xf>
    <xf numFmtId="166" fontId="4" fillId="0" borderId="0" xfId="0" applyNumberFormat="1" applyFont="1" applyAlignment="1">
      <alignment/>
    </xf>
    <xf numFmtId="2" fontId="0" fillId="0" borderId="0" xfId="0" applyNumberFormat="1" applyFont="1" applyAlignment="1">
      <alignment/>
    </xf>
    <xf numFmtId="3" fontId="0" fillId="0" borderId="0" xfId="0" applyNumberFormat="1" applyFont="1" applyAlignment="1">
      <alignment/>
    </xf>
    <xf numFmtId="0" fontId="0" fillId="0" borderId="0" xfId="0" applyFont="1" applyAlignment="1" quotePrefix="1">
      <alignment horizontal="left"/>
    </xf>
    <xf numFmtId="2" fontId="4" fillId="0" borderId="3" xfId="0" applyNumberFormat="1" applyFont="1" applyBorder="1" applyAlignment="1">
      <alignment horizontal="center"/>
    </xf>
    <xf numFmtId="3" fontId="4" fillId="0" borderId="0" xfId="0" applyNumberFormat="1" applyFont="1" applyAlignment="1">
      <alignment horizontal="right"/>
    </xf>
    <xf numFmtId="2" fontId="4" fillId="0" borderId="2" xfId="0" applyNumberFormat="1" applyFont="1" applyBorder="1" applyAlignment="1">
      <alignment/>
    </xf>
    <xf numFmtId="0" fontId="10" fillId="0" borderId="0" xfId="0" applyFont="1" applyAlignment="1">
      <alignment/>
    </xf>
    <xf numFmtId="3" fontId="4" fillId="0" borderId="0" xfId="0" applyNumberFormat="1" applyFont="1" applyAlignment="1">
      <alignment horizontal="right" vertical="center"/>
    </xf>
    <xf numFmtId="3" fontId="0" fillId="0" borderId="0" xfId="0" applyNumberFormat="1" applyFont="1" applyFill="1" applyAlignment="1" quotePrefix="1">
      <alignment horizontal="left"/>
    </xf>
    <xf numFmtId="0" fontId="0" fillId="0" borderId="0" xfId="0" applyFill="1" applyAlignment="1">
      <alignment horizontal="left"/>
    </xf>
    <xf numFmtId="3" fontId="4" fillId="0" borderId="3" xfId="0" applyNumberFormat="1" applyFont="1" applyBorder="1" applyAlignment="1" quotePrefix="1">
      <alignment horizontal="center"/>
    </xf>
    <xf numFmtId="3" fontId="0" fillId="0" borderId="0" xfId="0" applyNumberFormat="1" applyFill="1" applyAlignment="1">
      <alignment horizontal="left"/>
    </xf>
    <xf numFmtId="3" fontId="5" fillId="0" borderId="0" xfId="0" applyNumberFormat="1" applyFont="1" applyFill="1" applyAlignment="1">
      <alignment horizontal="left" vertical="top" wrapText="1"/>
    </xf>
    <xf numFmtId="3" fontId="5" fillId="0" borderId="0" xfId="0" applyNumberFormat="1" applyFont="1" applyFill="1" applyAlignment="1">
      <alignment horizontal="justify" vertical="top" wrapText="1"/>
    </xf>
    <xf numFmtId="3" fontId="9" fillId="0" borderId="0" xfId="0" applyNumberFormat="1" applyFont="1" applyFill="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N43"/>
  <sheetViews>
    <sheetView tabSelected="1" workbookViewId="0" topLeftCell="A25">
      <selection activeCell="E45" sqref="E45"/>
    </sheetView>
  </sheetViews>
  <sheetFormatPr defaultColWidth="11.421875" defaultRowHeight="12.75"/>
  <cols>
    <col min="1" max="1" width="2.57421875" style="1" customWidth="1"/>
    <col min="2" max="2" width="22.421875" style="1" customWidth="1"/>
    <col min="3" max="3" width="12.140625" style="1" bestFit="1" customWidth="1"/>
    <col min="4" max="4" width="8.140625" style="1" customWidth="1"/>
    <col min="5" max="5" width="8.57421875" style="1" customWidth="1"/>
    <col min="6" max="6" width="17.00390625" style="1" bestFit="1" customWidth="1"/>
    <col min="7" max="7" width="16.7109375" style="1" bestFit="1" customWidth="1"/>
    <col min="8" max="8" width="18.00390625" style="1" bestFit="1" customWidth="1"/>
    <col min="9" max="9" width="17.7109375" style="1" bestFit="1" customWidth="1"/>
    <col min="10" max="10" width="13.57421875" style="1" customWidth="1"/>
    <col min="11" max="11" width="18.57421875" style="1" bestFit="1" customWidth="1"/>
    <col min="12" max="12" width="15.57421875" style="1" customWidth="1"/>
    <col min="13" max="13" width="13.57421875" style="1" customWidth="1"/>
    <col min="14" max="16384" width="11.421875" style="1" customWidth="1"/>
  </cols>
  <sheetData>
    <row r="1" spans="1:5" ht="12.75">
      <c r="A1" s="37" t="s">
        <v>0</v>
      </c>
      <c r="B1" s="37"/>
      <c r="C1" s="38"/>
      <c r="D1" s="38"/>
      <c r="E1" s="14"/>
    </row>
    <row r="2" spans="1:5" ht="12.75">
      <c r="A2" s="11"/>
      <c r="B2" s="37"/>
      <c r="C2" s="38"/>
      <c r="D2" s="38"/>
      <c r="E2" s="14"/>
    </row>
    <row r="3" spans="1:4" ht="12.75">
      <c r="A3" s="39" t="s">
        <v>1</v>
      </c>
      <c r="B3" s="39"/>
      <c r="C3" s="38"/>
      <c r="D3" s="38"/>
    </row>
    <row r="4" spans="1:13" ht="12.75">
      <c r="A4" s="12" t="s">
        <v>48</v>
      </c>
      <c r="B4" s="39"/>
      <c r="C4" s="38"/>
      <c r="D4" s="38"/>
      <c r="M4" s="8"/>
    </row>
    <row r="5" spans="1:13" ht="12.75">
      <c r="A5" s="10" t="s">
        <v>2</v>
      </c>
      <c r="B5" s="10"/>
      <c r="C5" s="6" t="s">
        <v>3</v>
      </c>
      <c r="D5" s="78" t="s">
        <v>17</v>
      </c>
      <c r="E5" s="78"/>
      <c r="F5" s="6" t="s">
        <v>4</v>
      </c>
      <c r="G5" s="7" t="s">
        <v>5</v>
      </c>
      <c r="H5" s="7" t="s">
        <v>6</v>
      </c>
      <c r="I5" s="6" t="s">
        <v>29</v>
      </c>
      <c r="J5" s="6" t="s">
        <v>7</v>
      </c>
      <c r="K5" s="6" t="s">
        <v>7</v>
      </c>
      <c r="L5" s="6" t="s">
        <v>7</v>
      </c>
      <c r="M5" s="6" t="s">
        <v>7</v>
      </c>
    </row>
    <row r="6" spans="1:13" ht="12.75">
      <c r="A6" s="3"/>
      <c r="B6" s="3"/>
      <c r="C6" s="4" t="s">
        <v>8</v>
      </c>
      <c r="D6" s="5" t="s">
        <v>9</v>
      </c>
      <c r="E6" s="5" t="s">
        <v>10</v>
      </c>
      <c r="F6" s="4" t="s">
        <v>11</v>
      </c>
      <c r="G6" s="2" t="s">
        <v>12</v>
      </c>
      <c r="H6" s="5" t="s">
        <v>13</v>
      </c>
      <c r="I6" s="5" t="s">
        <v>14</v>
      </c>
      <c r="J6" s="5" t="s">
        <v>26</v>
      </c>
      <c r="K6" s="5" t="s">
        <v>27</v>
      </c>
      <c r="L6" s="75" t="s">
        <v>28</v>
      </c>
      <c r="M6" s="13" t="s">
        <v>25</v>
      </c>
    </row>
    <row r="7" spans="1:13" ht="12.75">
      <c r="A7" s="8"/>
      <c r="B7" s="8"/>
      <c r="C7" s="8"/>
      <c r="D7" s="8"/>
      <c r="E7" s="8"/>
      <c r="F7" s="20" t="s">
        <v>15</v>
      </c>
      <c r="G7" s="20" t="s">
        <v>8</v>
      </c>
      <c r="H7" s="20" t="s">
        <v>15</v>
      </c>
      <c r="I7" s="21"/>
      <c r="J7" s="8"/>
      <c r="K7" s="8"/>
      <c r="L7" s="8"/>
      <c r="M7" s="8"/>
    </row>
    <row r="8" spans="1:13" ht="12.75">
      <c r="A8" s="3"/>
      <c r="B8" s="3"/>
      <c r="C8" s="3"/>
      <c r="D8" s="3"/>
      <c r="E8" s="3"/>
      <c r="F8" s="4"/>
      <c r="G8" s="9"/>
      <c r="H8" s="4"/>
      <c r="I8" s="5"/>
      <c r="J8" s="3"/>
      <c r="K8" s="3"/>
      <c r="L8" s="3"/>
      <c r="M8" s="3"/>
    </row>
    <row r="9" spans="1:13" s="16" customFormat="1" ht="12.75">
      <c r="A9" s="79" t="s">
        <v>47</v>
      </c>
      <c r="B9" s="79"/>
      <c r="C9" s="16">
        <v>1952365</v>
      </c>
      <c r="D9" s="18">
        <v>0.93</v>
      </c>
      <c r="E9" s="18">
        <v>0.56</v>
      </c>
      <c r="F9" s="16">
        <v>3655819</v>
      </c>
      <c r="G9" s="16">
        <f>+J9+K9+L9+M9</f>
        <v>4485903</v>
      </c>
      <c r="H9" s="15">
        <f aca="true" t="shared" si="0" ref="H9:H35">G9-F9</f>
        <v>830084</v>
      </c>
      <c r="I9" s="16">
        <v>209171</v>
      </c>
      <c r="J9" s="16">
        <v>0</v>
      </c>
      <c r="K9" s="16">
        <f>180282+917167+636741</f>
        <v>1734190</v>
      </c>
      <c r="L9" s="16">
        <v>0</v>
      </c>
      <c r="M9" s="16">
        <v>2751713</v>
      </c>
    </row>
    <row r="10" spans="1:13" s="16" customFormat="1" ht="12.75">
      <c r="A10" s="79" t="s">
        <v>49</v>
      </c>
      <c r="B10" s="79"/>
      <c r="C10" s="16">
        <v>1547890</v>
      </c>
      <c r="D10" s="42">
        <v>0.0008</v>
      </c>
      <c r="E10" s="42">
        <v>0.0008</v>
      </c>
      <c r="F10" s="16">
        <v>1547890</v>
      </c>
      <c r="G10" s="16">
        <f>+J10+K10+L10+M10</f>
        <v>154789</v>
      </c>
      <c r="H10" s="15">
        <f>G10-F10</f>
        <v>-1393101</v>
      </c>
      <c r="I10" s="16">
        <v>1406260</v>
      </c>
      <c r="J10" s="16">
        <v>0</v>
      </c>
      <c r="K10" s="16">
        <v>0</v>
      </c>
      <c r="L10" s="16">
        <v>0</v>
      </c>
      <c r="M10" s="16">
        <v>154789</v>
      </c>
    </row>
    <row r="11" spans="1:13" s="15" customFormat="1" ht="12.75">
      <c r="A11" s="17" t="s">
        <v>37</v>
      </c>
      <c r="B11" s="19"/>
      <c r="C11" s="16">
        <v>9291367</v>
      </c>
      <c r="D11" s="18">
        <v>0.09</v>
      </c>
      <c r="E11" s="18">
        <v>0.31</v>
      </c>
      <c r="F11" s="16">
        <v>30233918</v>
      </c>
      <c r="G11" s="15">
        <f aca="true" t="shared" si="1" ref="G11:G35">+J11+K11+L11+M11</f>
        <v>34540516</v>
      </c>
      <c r="H11" s="15">
        <f t="shared" si="0"/>
        <v>4306598</v>
      </c>
      <c r="I11" s="16">
        <v>16250356</v>
      </c>
      <c r="J11" s="16">
        <v>0</v>
      </c>
      <c r="K11" s="16">
        <f>2485394+17886454+603695</f>
        <v>20975543</v>
      </c>
      <c r="L11" s="16">
        <v>23183</v>
      </c>
      <c r="M11" s="16">
        <v>13541790</v>
      </c>
    </row>
    <row r="12" spans="1:13" s="15" customFormat="1" ht="12.75">
      <c r="A12" s="17" t="s">
        <v>35</v>
      </c>
      <c r="B12" s="17"/>
      <c r="C12" s="16">
        <v>4045616</v>
      </c>
      <c r="D12" s="18">
        <v>3.16</v>
      </c>
      <c r="E12" s="18">
        <v>0.95</v>
      </c>
      <c r="F12" s="16">
        <v>13778138</v>
      </c>
      <c r="G12" s="15">
        <f t="shared" si="1"/>
        <v>15300086</v>
      </c>
      <c r="H12" s="15">
        <f t="shared" si="0"/>
        <v>1521948</v>
      </c>
      <c r="I12" s="16">
        <v>244745</v>
      </c>
      <c r="J12" s="16">
        <v>0</v>
      </c>
      <c r="K12" s="16">
        <f>1537957+7857882+5852+339621</f>
        <v>9741312</v>
      </c>
      <c r="L12" s="16">
        <v>0</v>
      </c>
      <c r="M12" s="16">
        <v>5558774</v>
      </c>
    </row>
    <row r="13" spans="1:13" s="16" customFormat="1" ht="12.75">
      <c r="A13" s="17" t="s">
        <v>30</v>
      </c>
      <c r="B13" s="17"/>
      <c r="C13" s="16">
        <v>4393454</v>
      </c>
      <c r="D13" s="18">
        <v>5.02</v>
      </c>
      <c r="E13" s="18">
        <v>0.1</v>
      </c>
      <c r="F13" s="16">
        <v>60840637</v>
      </c>
      <c r="G13" s="16">
        <f>+J13+K13+L13+M13</f>
        <v>68085463</v>
      </c>
      <c r="H13" s="15">
        <f>G13-F13</f>
        <v>7244826</v>
      </c>
      <c r="I13" s="16">
        <v>66257</v>
      </c>
      <c r="J13" s="16">
        <v>53447610</v>
      </c>
      <c r="K13" s="16">
        <f>284372+2715201+0</f>
        <v>2999573</v>
      </c>
      <c r="L13" s="16">
        <v>0</v>
      </c>
      <c r="M13" s="16">
        <v>11638280</v>
      </c>
    </row>
    <row r="14" spans="1:13" s="16" customFormat="1" ht="12.75">
      <c r="A14" s="17" t="s">
        <v>40</v>
      </c>
      <c r="B14" s="17"/>
      <c r="C14" s="16">
        <v>6598935</v>
      </c>
      <c r="D14" s="18">
        <v>4.04</v>
      </c>
      <c r="E14" s="18">
        <v>0.81</v>
      </c>
      <c r="F14" s="16">
        <v>39013277</v>
      </c>
      <c r="G14" s="15">
        <f>+J14+K14+L14+M14</f>
        <v>43430323</v>
      </c>
      <c r="H14" s="15">
        <f>G14-F14</f>
        <v>4417046</v>
      </c>
      <c r="I14" s="16">
        <v>329660</v>
      </c>
      <c r="J14" s="16">
        <v>17071945</v>
      </c>
      <c r="K14" s="16">
        <f>2246028+6099547+456477+6664256</f>
        <v>15466308</v>
      </c>
      <c r="L14" s="16">
        <v>0</v>
      </c>
      <c r="M14" s="16">
        <v>10892070</v>
      </c>
    </row>
    <row r="15" spans="1:13" s="16" customFormat="1" ht="12.75">
      <c r="A15" s="76" t="s">
        <v>42</v>
      </c>
      <c r="B15" s="77"/>
      <c r="C15" s="16">
        <v>26951173</v>
      </c>
      <c r="D15" s="18">
        <v>11.31</v>
      </c>
      <c r="E15" s="18">
        <v>0.36</v>
      </c>
      <c r="F15" s="16">
        <v>402671006</v>
      </c>
      <c r="G15" s="16">
        <f>+J15+K15+L15+M15</f>
        <v>406123516</v>
      </c>
      <c r="H15" s="15">
        <f t="shared" si="0"/>
        <v>3452510</v>
      </c>
      <c r="I15" s="16">
        <v>9735130</v>
      </c>
      <c r="J15" s="16">
        <v>373772816</v>
      </c>
      <c r="K15" s="16">
        <f>892057+4507470</f>
        <v>5399527</v>
      </c>
      <c r="L15" s="16">
        <v>0</v>
      </c>
      <c r="M15" s="16">
        <v>26951173</v>
      </c>
    </row>
    <row r="16" spans="1:13" s="15" customFormat="1" ht="12.75">
      <c r="A16" s="17" t="s">
        <v>45</v>
      </c>
      <c r="B16" s="19"/>
      <c r="C16" s="16">
        <v>3581393</v>
      </c>
      <c r="D16" s="18">
        <v>2.86</v>
      </c>
      <c r="E16" s="18">
        <v>0.63</v>
      </c>
      <c r="F16" s="16">
        <v>16337115</v>
      </c>
      <c r="G16" s="15">
        <f>+J16+K16+L16+M16</f>
        <v>17187043</v>
      </c>
      <c r="H16" s="15">
        <f t="shared" si="0"/>
        <v>849928</v>
      </c>
      <c r="I16" s="16">
        <v>157165</v>
      </c>
      <c r="J16" s="16">
        <v>0</v>
      </c>
      <c r="K16" s="16">
        <f>1751037+11004685</f>
        <v>12755722</v>
      </c>
      <c r="L16" s="16">
        <v>0</v>
      </c>
      <c r="M16" s="16">
        <v>4431321</v>
      </c>
    </row>
    <row r="17" spans="1:13" s="16" customFormat="1" ht="12.75">
      <c r="A17" s="17" t="s">
        <v>19</v>
      </c>
      <c r="B17" s="19"/>
      <c r="C17" s="16">
        <v>38770213</v>
      </c>
      <c r="D17" s="18">
        <v>7.48</v>
      </c>
      <c r="E17" s="18">
        <v>0.08</v>
      </c>
      <c r="F17" s="16">
        <v>588247031</v>
      </c>
      <c r="G17" s="16">
        <f t="shared" si="1"/>
        <v>615498128</v>
      </c>
      <c r="H17" s="15">
        <f t="shared" si="0"/>
        <v>27251097</v>
      </c>
      <c r="I17" s="16">
        <v>1931624</v>
      </c>
      <c r="J17" s="16">
        <v>481800043</v>
      </c>
      <c r="K17" s="16">
        <f>10715487+30191602+4428445+22957529</f>
        <v>68293063</v>
      </c>
      <c r="L17" s="16">
        <v>178646</v>
      </c>
      <c r="M17" s="16">
        <v>65226376</v>
      </c>
    </row>
    <row r="18" spans="1:13" s="24" customFormat="1" ht="12.75">
      <c r="A18" s="17" t="s">
        <v>31</v>
      </c>
      <c r="B18" s="17"/>
      <c r="C18" s="15">
        <v>6609725</v>
      </c>
      <c r="D18" s="23">
        <v>5.49</v>
      </c>
      <c r="E18" s="23">
        <v>0.17</v>
      </c>
      <c r="F18" s="15">
        <v>95542494</v>
      </c>
      <c r="G18" s="15">
        <f t="shared" si="1"/>
        <v>106232881</v>
      </c>
      <c r="H18" s="15">
        <f t="shared" si="0"/>
        <v>10690387</v>
      </c>
      <c r="I18" s="15">
        <v>162364</v>
      </c>
      <c r="J18" s="15">
        <v>96023651</v>
      </c>
      <c r="K18" s="15">
        <f>1433589+1151694+1014222</f>
        <v>3599505</v>
      </c>
      <c r="L18" s="15">
        <v>0</v>
      </c>
      <c r="M18" s="15">
        <v>6609725</v>
      </c>
    </row>
    <row r="19" spans="1:13" s="16" customFormat="1" ht="12.75">
      <c r="A19" s="17" t="s">
        <v>38</v>
      </c>
      <c r="B19" s="19"/>
      <c r="C19" s="16">
        <v>18384909</v>
      </c>
      <c r="D19" s="18">
        <v>6.11</v>
      </c>
      <c r="E19" s="18">
        <v>0.09</v>
      </c>
      <c r="F19" s="16">
        <v>290048344</v>
      </c>
      <c r="G19" s="16">
        <f>+J19+K19+L19+M19</f>
        <v>306331053</v>
      </c>
      <c r="H19" s="15">
        <f t="shared" si="0"/>
        <v>16282709</v>
      </c>
      <c r="I19" s="16">
        <v>11540834</v>
      </c>
      <c r="J19" s="16">
        <v>270085267</v>
      </c>
      <c r="K19" s="16">
        <f>26670+1551498</f>
        <v>1578168</v>
      </c>
      <c r="L19" s="16">
        <v>0</v>
      </c>
      <c r="M19" s="16">
        <v>34667618</v>
      </c>
    </row>
    <row r="20" spans="1:13" s="16" customFormat="1" ht="12.75">
      <c r="A20" s="17" t="s">
        <v>20</v>
      </c>
      <c r="B20" s="17"/>
      <c r="C20" s="16">
        <v>106348847</v>
      </c>
      <c r="D20" s="18">
        <v>7.38</v>
      </c>
      <c r="E20" s="18">
        <v>0.36</v>
      </c>
      <c r="F20" s="16">
        <v>1582831343</v>
      </c>
      <c r="G20" s="16">
        <f t="shared" si="1"/>
        <v>1682318494</v>
      </c>
      <c r="H20" s="15">
        <f t="shared" si="0"/>
        <v>99487151</v>
      </c>
      <c r="I20" s="16">
        <v>20033511</v>
      </c>
      <c r="J20" s="16">
        <v>1369606187</v>
      </c>
      <c r="K20" s="16">
        <f>1968770+41444264+13715654+42491229</f>
        <v>99619917</v>
      </c>
      <c r="L20" s="16">
        <v>227083</v>
      </c>
      <c r="M20" s="16">
        <v>212865307</v>
      </c>
    </row>
    <row r="21" spans="1:13" s="16" customFormat="1" ht="12.75">
      <c r="A21" s="17" t="s">
        <v>34</v>
      </c>
      <c r="B21" s="17"/>
      <c r="C21" s="16">
        <v>54847583</v>
      </c>
      <c r="D21" s="18">
        <v>8.9</v>
      </c>
      <c r="E21" s="18">
        <v>0.4</v>
      </c>
      <c r="F21" s="16">
        <v>819491444</v>
      </c>
      <c r="G21" s="16">
        <f t="shared" si="1"/>
        <v>857150181</v>
      </c>
      <c r="H21" s="15">
        <f t="shared" si="0"/>
        <v>37658737</v>
      </c>
      <c r="I21" s="16">
        <v>14604323</v>
      </c>
      <c r="J21" s="16">
        <v>770569360</v>
      </c>
      <c r="K21" s="16">
        <f>2163900+24771673+2655+4795000</f>
        <v>31733228</v>
      </c>
      <c r="L21" s="16">
        <v>10</v>
      </c>
      <c r="M21" s="16">
        <v>54847583</v>
      </c>
    </row>
    <row r="22" spans="1:13" s="16" customFormat="1" ht="12.75">
      <c r="A22" s="17" t="s">
        <v>21</v>
      </c>
      <c r="B22" s="17"/>
      <c r="C22" s="16">
        <v>20303806</v>
      </c>
      <c r="D22" s="18">
        <v>6.44</v>
      </c>
      <c r="E22" s="18">
        <v>0.21</v>
      </c>
      <c r="F22" s="16">
        <v>268822567</v>
      </c>
      <c r="G22" s="16">
        <f t="shared" si="1"/>
        <v>283895087</v>
      </c>
      <c r="H22" s="15">
        <f t="shared" si="0"/>
        <v>15072520</v>
      </c>
      <c r="I22" s="16">
        <v>8565615</v>
      </c>
      <c r="J22" s="16">
        <v>224990146</v>
      </c>
      <c r="K22" s="16">
        <f>1938369+8180580+2773445+12663268</f>
        <v>25555662</v>
      </c>
      <c r="L22" s="16">
        <v>102557</v>
      </c>
      <c r="M22" s="16">
        <v>33246722</v>
      </c>
    </row>
    <row r="23" spans="1:13" s="16" customFormat="1" ht="12.75">
      <c r="A23" s="17" t="s">
        <v>39</v>
      </c>
      <c r="B23" s="17"/>
      <c r="C23" s="16">
        <v>22365294</v>
      </c>
      <c r="D23" s="18">
        <v>10.95</v>
      </c>
      <c r="E23" s="18">
        <v>0.66</v>
      </c>
      <c r="F23" s="16">
        <v>343701116</v>
      </c>
      <c r="G23" s="16">
        <f t="shared" si="1"/>
        <v>348083072</v>
      </c>
      <c r="H23" s="15">
        <f t="shared" si="0"/>
        <v>4381956</v>
      </c>
      <c r="I23" s="16">
        <v>3711072</v>
      </c>
      <c r="J23" s="16">
        <v>267174667</v>
      </c>
      <c r="K23" s="16">
        <f>2159802+12906140+18810360+21816524</f>
        <v>55692826</v>
      </c>
      <c r="L23" s="16">
        <v>248022</v>
      </c>
      <c r="M23" s="16">
        <v>24967557</v>
      </c>
    </row>
    <row r="24" spans="1:13" s="16" customFormat="1" ht="12.75">
      <c r="A24" s="17" t="s">
        <v>33</v>
      </c>
      <c r="B24" s="17"/>
      <c r="C24" s="16">
        <v>1547890</v>
      </c>
      <c r="D24" s="18">
        <v>1.36</v>
      </c>
      <c r="E24" s="18">
        <v>0.11</v>
      </c>
      <c r="F24" s="16">
        <v>4896981</v>
      </c>
      <c r="G24" s="16">
        <f t="shared" si="1"/>
        <v>5092789</v>
      </c>
      <c r="H24" s="15">
        <f t="shared" si="0"/>
        <v>195808</v>
      </c>
      <c r="I24" s="16">
        <v>1068267</v>
      </c>
      <c r="J24" s="16">
        <v>0</v>
      </c>
      <c r="K24" s="16">
        <f>192930+3156161</f>
        <v>3349091</v>
      </c>
      <c r="L24" s="16">
        <v>0</v>
      </c>
      <c r="M24" s="16">
        <v>1743698</v>
      </c>
    </row>
    <row r="25" spans="1:13" s="25" customFormat="1" ht="12.75">
      <c r="A25" s="17" t="s">
        <v>41</v>
      </c>
      <c r="B25" s="17"/>
      <c r="C25" s="16">
        <v>88108196</v>
      </c>
      <c r="D25" s="18">
        <v>9.06</v>
      </c>
      <c r="E25" s="18">
        <v>0.13</v>
      </c>
      <c r="F25" s="16">
        <v>1324460655</v>
      </c>
      <c r="G25" s="15">
        <f t="shared" si="1"/>
        <v>1341745103</v>
      </c>
      <c r="H25" s="15">
        <f t="shared" si="0"/>
        <v>17284448</v>
      </c>
      <c r="I25" s="16">
        <v>20922568</v>
      </c>
      <c r="J25" s="16">
        <v>1135145786</v>
      </c>
      <c r="K25" s="16">
        <f>4318282+47006941+10910253+31766424</f>
        <v>94001900</v>
      </c>
      <c r="L25" s="16">
        <v>273149</v>
      </c>
      <c r="M25" s="16">
        <v>112324268</v>
      </c>
    </row>
    <row r="26" spans="1:13" s="25" customFormat="1" ht="12.75">
      <c r="A26" s="17" t="s">
        <v>22</v>
      </c>
      <c r="B26" s="17"/>
      <c r="C26" s="16">
        <v>12219477</v>
      </c>
      <c r="D26" s="18">
        <v>2.87</v>
      </c>
      <c r="E26" s="18">
        <v>0.37</v>
      </c>
      <c r="F26" s="16">
        <v>122872746</v>
      </c>
      <c r="G26" s="15">
        <f t="shared" si="1"/>
        <v>139626820</v>
      </c>
      <c r="H26" s="15">
        <f>G26-F26</f>
        <v>16754074</v>
      </c>
      <c r="I26" s="16">
        <v>9280160</v>
      </c>
      <c r="J26" s="16">
        <v>32074081</v>
      </c>
      <c r="K26" s="16">
        <f>4090263+43189230+327519+31956891</f>
        <v>79563903</v>
      </c>
      <c r="L26" s="16">
        <v>0</v>
      </c>
      <c r="M26" s="16">
        <v>27988836</v>
      </c>
    </row>
    <row r="27" spans="1:13" s="16" customFormat="1" ht="12.75">
      <c r="A27" s="17" t="s">
        <v>43</v>
      </c>
      <c r="B27" s="19"/>
      <c r="C27" s="16">
        <v>30268664</v>
      </c>
      <c r="D27" s="18">
        <v>11.3</v>
      </c>
      <c r="E27" s="18">
        <v>0.04</v>
      </c>
      <c r="F27" s="16">
        <v>482657704</v>
      </c>
      <c r="G27" s="16">
        <f t="shared" si="1"/>
        <v>490961236</v>
      </c>
      <c r="H27" s="15">
        <f>G27-F27</f>
        <v>8303532</v>
      </c>
      <c r="I27" s="16">
        <v>264870</v>
      </c>
      <c r="J27" s="16">
        <v>418008574</v>
      </c>
      <c r="K27" s="16">
        <f>34380466+0</f>
        <v>34380466</v>
      </c>
      <c r="L27" s="16">
        <v>0</v>
      </c>
      <c r="M27" s="16">
        <v>38572196</v>
      </c>
    </row>
    <row r="28" spans="1:13" s="15" customFormat="1" ht="12.75">
      <c r="A28" s="17" t="s">
        <v>32</v>
      </c>
      <c r="B28" s="17"/>
      <c r="C28" s="16">
        <v>1547890</v>
      </c>
      <c r="D28" s="18">
        <v>3.39</v>
      </c>
      <c r="E28" s="18">
        <v>0.12</v>
      </c>
      <c r="F28" s="16">
        <v>14790159</v>
      </c>
      <c r="G28" s="15">
        <f aca="true" t="shared" si="2" ref="G28:G34">+J28+K28+L28+M28</f>
        <v>16739507</v>
      </c>
      <c r="H28" s="15">
        <f aca="true" t="shared" si="3" ref="H28:H34">G28-F28</f>
        <v>1949348</v>
      </c>
      <c r="I28" s="16">
        <v>30930</v>
      </c>
      <c r="J28" s="16">
        <v>12397779</v>
      </c>
      <c r="K28" s="16">
        <f>149552+412190+245041</f>
        <v>806783</v>
      </c>
      <c r="L28" s="16">
        <v>69807</v>
      </c>
      <c r="M28" s="16">
        <v>3465138</v>
      </c>
    </row>
    <row r="29" spans="1:13" s="15" customFormat="1" ht="12.75">
      <c r="A29" s="17" t="s">
        <v>50</v>
      </c>
      <c r="B29" s="17"/>
      <c r="C29" s="16">
        <v>68598760</v>
      </c>
      <c r="D29" s="18">
        <v>8.92</v>
      </c>
      <c r="E29" s="18">
        <v>0.25</v>
      </c>
      <c r="F29" s="16">
        <v>1015730079</v>
      </c>
      <c r="G29" s="15">
        <f t="shared" si="2"/>
        <v>1026433949</v>
      </c>
      <c r="H29" s="15">
        <f t="shared" si="3"/>
        <v>10703870</v>
      </c>
      <c r="I29" s="16">
        <v>8920539</v>
      </c>
      <c r="J29" s="16">
        <v>912147690</v>
      </c>
      <c r="K29" s="16">
        <f>4366601+8785853+821809+20744031</f>
        <v>34718294</v>
      </c>
      <c r="L29" s="16">
        <v>350012</v>
      </c>
      <c r="M29" s="16">
        <v>79217953</v>
      </c>
    </row>
    <row r="30" spans="1:13" s="16" customFormat="1" ht="12.75">
      <c r="A30" s="17" t="s">
        <v>51</v>
      </c>
      <c r="B30" s="17"/>
      <c r="C30" s="16">
        <v>18074494</v>
      </c>
      <c r="D30" s="18">
        <v>10.63</v>
      </c>
      <c r="E30" s="18">
        <v>0.08</v>
      </c>
      <c r="F30" s="16">
        <v>282811983</v>
      </c>
      <c r="G30" s="16">
        <f t="shared" si="2"/>
        <v>287622394</v>
      </c>
      <c r="H30" s="15">
        <f t="shared" si="3"/>
        <v>4810411</v>
      </c>
      <c r="I30" s="16">
        <v>587743</v>
      </c>
      <c r="J30" s="16">
        <v>261378205</v>
      </c>
      <c r="K30" s="16">
        <f>306115+3053077+92</f>
        <v>3359284</v>
      </c>
      <c r="M30" s="16">
        <v>22884905</v>
      </c>
    </row>
    <row r="31" spans="1:13" s="15" customFormat="1" ht="12.75">
      <c r="A31" s="17" t="s">
        <v>46</v>
      </c>
      <c r="B31" s="19"/>
      <c r="C31" s="16">
        <v>33684765</v>
      </c>
      <c r="D31" s="18">
        <v>8.64</v>
      </c>
      <c r="E31" s="18">
        <v>0.17</v>
      </c>
      <c r="F31" s="16">
        <v>521849699</v>
      </c>
      <c r="G31" s="15">
        <f>+J31+K31+L31+M31</f>
        <v>533339103</v>
      </c>
      <c r="H31" s="15">
        <f>G31-F31</f>
        <v>11489404</v>
      </c>
      <c r="I31" s="16">
        <v>6478410</v>
      </c>
      <c r="J31" s="16">
        <v>477162030</v>
      </c>
      <c r="K31" s="16">
        <f>254373+1798296+10044369</f>
        <v>12097038</v>
      </c>
      <c r="L31" s="16">
        <v>85770</v>
      </c>
      <c r="M31" s="16">
        <v>43994265</v>
      </c>
    </row>
    <row r="32" spans="1:13" s="15" customFormat="1" ht="12.75">
      <c r="A32" s="17" t="s">
        <v>44</v>
      </c>
      <c r="B32" s="19"/>
      <c r="C32" s="16">
        <v>62388762</v>
      </c>
      <c r="D32" s="18">
        <v>13.01</v>
      </c>
      <c r="E32" s="18">
        <v>0.37</v>
      </c>
      <c r="F32" s="16">
        <v>967660378</v>
      </c>
      <c r="G32" s="15">
        <f t="shared" si="2"/>
        <v>970856113</v>
      </c>
      <c r="H32" s="15">
        <f t="shared" si="3"/>
        <v>3195735</v>
      </c>
      <c r="I32" s="16">
        <v>5569907</v>
      </c>
      <c r="J32" s="16">
        <v>897689794</v>
      </c>
      <c r="K32" s="16">
        <f>1073318+4321359+844971+1434324</f>
        <v>7673972</v>
      </c>
      <c r="L32" s="16">
        <v>9236</v>
      </c>
      <c r="M32" s="16">
        <v>65483111</v>
      </c>
    </row>
    <row r="33" spans="1:13" s="16" customFormat="1" ht="12.75">
      <c r="A33" s="17" t="s">
        <v>23</v>
      </c>
      <c r="B33" s="17"/>
      <c r="C33" s="16">
        <v>17269473</v>
      </c>
      <c r="D33" s="18">
        <v>8.52</v>
      </c>
      <c r="E33" s="18">
        <v>0.21</v>
      </c>
      <c r="F33" s="16">
        <v>269919172</v>
      </c>
      <c r="G33" s="16">
        <f t="shared" si="2"/>
        <v>273265390</v>
      </c>
      <c r="H33" s="15">
        <f t="shared" si="3"/>
        <v>3346218</v>
      </c>
      <c r="I33" s="16">
        <v>11809091</v>
      </c>
      <c r="J33" s="16">
        <v>251632307</v>
      </c>
      <c r="K33" s="16">
        <f>622435+172422+230783</f>
        <v>1025640</v>
      </c>
      <c r="L33" s="16">
        <v>1462</v>
      </c>
      <c r="M33" s="16">
        <v>20605981</v>
      </c>
    </row>
    <row r="34" spans="1:13" s="15" customFormat="1" ht="12.75">
      <c r="A34" s="17" t="s">
        <v>52</v>
      </c>
      <c r="B34" s="17"/>
      <c r="C34" s="16">
        <v>6431085</v>
      </c>
      <c r="D34" s="18">
        <v>6.32</v>
      </c>
      <c r="E34" s="18">
        <v>0.47</v>
      </c>
      <c r="F34" s="16">
        <v>57772789</v>
      </c>
      <c r="G34" s="16">
        <f t="shared" si="2"/>
        <v>58004534</v>
      </c>
      <c r="H34" s="15">
        <f t="shared" si="3"/>
        <v>231745</v>
      </c>
      <c r="I34" s="16">
        <v>773703</v>
      </c>
      <c r="J34" s="16">
        <v>37094957</v>
      </c>
      <c r="K34" s="16">
        <f>1371915+3331930+5457554+3171942</f>
        <v>13333341</v>
      </c>
      <c r="L34" s="16">
        <v>551709</v>
      </c>
      <c r="M34" s="16">
        <v>7024527</v>
      </c>
    </row>
    <row r="35" spans="1:13" s="16" customFormat="1" ht="12.75">
      <c r="A35" s="17" t="s">
        <v>24</v>
      </c>
      <c r="B35" s="17"/>
      <c r="C35" s="16">
        <v>50885719</v>
      </c>
      <c r="D35" s="18">
        <v>8.97</v>
      </c>
      <c r="E35" s="18">
        <v>0.09</v>
      </c>
      <c r="F35" s="16">
        <v>799556192</v>
      </c>
      <c r="G35" s="15">
        <f t="shared" si="1"/>
        <v>815082913</v>
      </c>
      <c r="H35" s="15">
        <f t="shared" si="0"/>
        <v>15526721</v>
      </c>
      <c r="I35" s="16">
        <v>8228374</v>
      </c>
      <c r="J35" s="16">
        <v>731620649</v>
      </c>
      <c r="K35" s="16">
        <f>589014+7111250+3203930+6570231</f>
        <v>17474425</v>
      </c>
      <c r="L35" s="16">
        <v>0</v>
      </c>
      <c r="M35" s="16">
        <v>65987839</v>
      </c>
    </row>
    <row r="36" spans="1:13" s="16" customFormat="1" ht="12.75">
      <c r="A36" s="26" t="s">
        <v>16</v>
      </c>
      <c r="B36" s="26"/>
      <c r="C36" s="27">
        <f>SUM(C9:C35)</f>
        <v>717017745</v>
      </c>
      <c r="D36" s="28"/>
      <c r="E36" s="28"/>
      <c r="F36" s="27">
        <f aca="true" t="shared" si="4" ref="F36:M36">SUM(F9:F35)</f>
        <v>10421740676</v>
      </c>
      <c r="G36" s="27">
        <f t="shared" si="4"/>
        <v>10747586386</v>
      </c>
      <c r="H36" s="27">
        <f t="shared" si="4"/>
        <v>325845710</v>
      </c>
      <c r="I36" s="27">
        <f t="shared" si="4"/>
        <v>162882649</v>
      </c>
      <c r="J36" s="27">
        <f t="shared" si="4"/>
        <v>9090893544</v>
      </c>
      <c r="K36" s="27">
        <f t="shared" si="4"/>
        <v>656928681</v>
      </c>
      <c r="L36" s="27">
        <f t="shared" si="4"/>
        <v>2120646</v>
      </c>
      <c r="M36" s="27">
        <f t="shared" si="4"/>
        <v>997643515</v>
      </c>
    </row>
    <row r="37" spans="1:13" s="16" customFormat="1" ht="12.75">
      <c r="A37" s="29"/>
      <c r="B37" s="29"/>
      <c r="D37" s="18"/>
      <c r="E37" s="18"/>
      <c r="M37" s="22"/>
    </row>
    <row r="38" spans="1:13" s="15" customFormat="1" ht="12.75">
      <c r="A38" s="17" t="s">
        <v>18</v>
      </c>
      <c r="B38" s="19"/>
      <c r="C38" s="16">
        <v>2684882</v>
      </c>
      <c r="D38" s="18">
        <v>2.28</v>
      </c>
      <c r="E38" s="18">
        <v>0.11</v>
      </c>
      <c r="F38" s="16">
        <v>41043815</v>
      </c>
      <c r="G38" s="16">
        <f>+J38+K38+L38+M38</f>
        <v>46767703</v>
      </c>
      <c r="H38" s="15">
        <f>G38-F38</f>
        <v>5723888</v>
      </c>
      <c r="I38" s="16">
        <v>9247480</v>
      </c>
      <c r="J38" s="16">
        <v>38258248</v>
      </c>
      <c r="K38" s="16">
        <f>83099+17586+0</f>
        <v>100685</v>
      </c>
      <c r="L38" s="16">
        <v>0</v>
      </c>
      <c r="M38" s="16">
        <v>8408770</v>
      </c>
    </row>
    <row r="39" spans="1:14" s="16" customFormat="1" ht="12.75">
      <c r="A39" s="30" t="s">
        <v>36</v>
      </c>
      <c r="B39" s="30"/>
      <c r="C39" s="27">
        <f aca="true" t="shared" si="5" ref="C39:H39">SUM(C38:C38)</f>
        <v>2684882</v>
      </c>
      <c r="D39" s="28"/>
      <c r="E39" s="28"/>
      <c r="F39" s="27">
        <f t="shared" si="5"/>
        <v>41043815</v>
      </c>
      <c r="G39" s="27">
        <f t="shared" si="5"/>
        <v>46767703</v>
      </c>
      <c r="H39" s="27">
        <f t="shared" si="5"/>
        <v>5723888</v>
      </c>
      <c r="I39" s="27">
        <f>SUM(I38:I38)</f>
        <v>9247480</v>
      </c>
      <c r="J39" s="27">
        <f>SUM(J38:J38)</f>
        <v>38258248</v>
      </c>
      <c r="K39" s="27">
        <f>SUM(K38:K38)</f>
        <v>100685</v>
      </c>
      <c r="L39" s="27">
        <f>SUM(L38:L38)</f>
        <v>0</v>
      </c>
      <c r="M39" s="27">
        <f>SUM(M38:M38)</f>
        <v>8408770</v>
      </c>
      <c r="N39" s="31"/>
    </row>
    <row r="40" spans="4:13" s="16" customFormat="1" ht="12.75">
      <c r="D40" s="18"/>
      <c r="E40" s="18"/>
      <c r="I40" s="15"/>
      <c r="J40" s="15"/>
      <c r="K40" s="15"/>
      <c r="M40" s="22"/>
    </row>
    <row r="41" spans="1:13" s="16" customFormat="1" ht="12.75">
      <c r="A41" s="32" t="s">
        <v>9</v>
      </c>
      <c r="B41" s="32"/>
      <c r="C41" s="33">
        <f>C36+C39</f>
        <v>719702627</v>
      </c>
      <c r="D41" s="34"/>
      <c r="E41" s="34"/>
      <c r="F41" s="33">
        <f aca="true" t="shared" si="6" ref="F41:M41">F36+F39</f>
        <v>10462784491</v>
      </c>
      <c r="G41" s="33">
        <f t="shared" si="6"/>
        <v>10794354089</v>
      </c>
      <c r="H41" s="33">
        <f t="shared" si="6"/>
        <v>331569598</v>
      </c>
      <c r="I41" s="33">
        <f t="shared" si="6"/>
        <v>172130129</v>
      </c>
      <c r="J41" s="35">
        <f t="shared" si="6"/>
        <v>9129151792</v>
      </c>
      <c r="K41" s="35">
        <f t="shared" si="6"/>
        <v>657029366</v>
      </c>
      <c r="L41" s="33">
        <f t="shared" si="6"/>
        <v>2120646</v>
      </c>
      <c r="M41" s="33">
        <f t="shared" si="6"/>
        <v>1006052285</v>
      </c>
    </row>
    <row r="42" spans="1:13" s="16" customFormat="1" ht="9.75" customHeight="1">
      <c r="A42" s="36"/>
      <c r="B42" s="40"/>
      <c r="C42" s="81"/>
      <c r="D42" s="82"/>
      <c r="E42" s="82"/>
      <c r="F42" s="82"/>
      <c r="G42" s="82"/>
      <c r="H42" s="82"/>
      <c r="I42" s="82"/>
      <c r="J42" s="82"/>
      <c r="K42" s="82"/>
      <c r="L42" s="82"/>
      <c r="M42" s="82"/>
    </row>
    <row r="43" spans="1:13" s="16" customFormat="1" ht="26.25" customHeight="1">
      <c r="A43" s="41" t="s">
        <v>53</v>
      </c>
      <c r="B43" s="80" t="s">
        <v>80</v>
      </c>
      <c r="C43" s="80"/>
      <c r="D43" s="80"/>
      <c r="E43" s="80"/>
      <c r="F43" s="80"/>
      <c r="G43" s="80"/>
      <c r="H43" s="80"/>
      <c r="I43" s="80"/>
      <c r="J43" s="80"/>
      <c r="K43" s="80"/>
      <c r="L43" s="80"/>
      <c r="M43" s="77"/>
    </row>
  </sheetData>
  <mergeCells count="6">
    <mergeCell ref="A15:B15"/>
    <mergeCell ref="D5:E5"/>
    <mergeCell ref="A9:B9"/>
    <mergeCell ref="B43:M43"/>
    <mergeCell ref="C42:M42"/>
    <mergeCell ref="A10:B10"/>
  </mergeCells>
  <printOptions/>
  <pageMargins left="0.7" right="0.3937007874015748" top="0.5905511811023623" bottom="0.1968503937007874" header="0.1968503937007874" footer="0"/>
  <pageSetup fitToHeight="1" fitToWidth="1" horizontalDpi="300" verticalDpi="300" orientation="landscape" paperSize="9" scale="74" r:id="rId1"/>
</worksheet>
</file>

<file path=xl/worksheets/sheet2.xml><?xml version="1.0" encoding="utf-8"?>
<worksheet xmlns="http://schemas.openxmlformats.org/spreadsheetml/2006/main" xmlns:r="http://schemas.openxmlformats.org/officeDocument/2006/relationships">
  <sheetPr>
    <tabColor indexed="44"/>
  </sheetPr>
  <dimension ref="A1:K42"/>
  <sheetViews>
    <sheetView workbookViewId="0" topLeftCell="A1">
      <selection activeCell="A1" sqref="A1"/>
    </sheetView>
  </sheetViews>
  <sheetFormatPr defaultColWidth="11.421875" defaultRowHeight="12.75"/>
  <cols>
    <col min="1" max="1" width="11.8515625" style="0" customWidth="1"/>
    <col min="4" max="4" width="10.00390625" style="0" customWidth="1"/>
    <col min="5" max="5" width="10.140625" style="0" customWidth="1"/>
    <col min="6" max="6" width="15.8515625" style="0" customWidth="1"/>
    <col min="7" max="7" width="16.00390625" style="0" customWidth="1"/>
    <col min="8" max="8" width="17.8515625" style="0" customWidth="1"/>
    <col min="9" max="9" width="17.140625" style="0" customWidth="1"/>
    <col min="10" max="10" width="16.28125" style="0" customWidth="1"/>
    <col min="11" max="11" width="17.57421875" style="0" customWidth="1"/>
  </cols>
  <sheetData>
    <row r="1" ht="12.75">
      <c r="A1" s="37" t="s">
        <v>0</v>
      </c>
    </row>
    <row r="2" ht="12.75">
      <c r="A2" s="43"/>
    </row>
    <row r="3" spans="1:11" ht="12.75">
      <c r="A3" s="44" t="s">
        <v>54</v>
      </c>
      <c r="B3" s="45"/>
      <c r="C3" s="45"/>
      <c r="D3" s="45"/>
      <c r="E3" s="45"/>
      <c r="F3" s="45"/>
      <c r="G3" s="45"/>
      <c r="H3" s="45"/>
      <c r="I3" s="45"/>
      <c r="J3" s="45"/>
      <c r="K3" s="45"/>
    </row>
    <row r="4" spans="1:11" ht="12.75">
      <c r="A4" s="46" t="s">
        <v>48</v>
      </c>
      <c r="B4" s="45"/>
      <c r="C4" s="45"/>
      <c r="D4" s="45"/>
      <c r="E4" s="45"/>
      <c r="F4" s="45"/>
      <c r="G4" s="45"/>
      <c r="H4" s="45"/>
      <c r="I4" s="45"/>
      <c r="J4" s="45"/>
      <c r="K4" s="45"/>
    </row>
    <row r="5" spans="1:11" ht="12.75">
      <c r="A5" s="45"/>
      <c r="B5" s="45"/>
      <c r="C5" s="45"/>
      <c r="D5" s="45"/>
      <c r="E5" s="45"/>
      <c r="F5" s="45"/>
      <c r="G5" s="45"/>
      <c r="H5" s="45"/>
      <c r="I5" s="45"/>
      <c r="J5" s="45"/>
      <c r="K5" s="45"/>
    </row>
    <row r="6" spans="1:11" s="47" customFormat="1" ht="12.75">
      <c r="A6" s="45" t="s">
        <v>55</v>
      </c>
      <c r="B6" s="45"/>
      <c r="C6" s="45"/>
      <c r="D6" s="45"/>
      <c r="E6" s="45"/>
      <c r="F6" s="45"/>
      <c r="G6" s="45"/>
      <c r="H6" s="45"/>
      <c r="I6" s="45"/>
      <c r="J6" s="45"/>
      <c r="K6" s="45"/>
    </row>
    <row r="7" spans="1:11" ht="12.75">
      <c r="A7" s="10" t="s">
        <v>2</v>
      </c>
      <c r="B7" s="48"/>
      <c r="C7" s="48"/>
      <c r="D7" s="49" t="s">
        <v>56</v>
      </c>
      <c r="E7" s="50"/>
      <c r="F7" s="51" t="s">
        <v>57</v>
      </c>
      <c r="G7" s="51" t="s">
        <v>7</v>
      </c>
      <c r="H7" s="52" t="s">
        <v>58</v>
      </c>
      <c r="I7" s="51" t="s">
        <v>57</v>
      </c>
      <c r="J7" s="51" t="s">
        <v>7</v>
      </c>
      <c r="K7" s="52" t="s">
        <v>58</v>
      </c>
    </row>
    <row r="8" spans="1:11" ht="12.75">
      <c r="A8" s="53"/>
      <c r="B8" s="53"/>
      <c r="C8" s="53"/>
      <c r="D8" s="5" t="s">
        <v>9</v>
      </c>
      <c r="E8" s="5" t="s">
        <v>10</v>
      </c>
      <c r="F8" s="54" t="s">
        <v>59</v>
      </c>
      <c r="G8" s="54" t="s">
        <v>60</v>
      </c>
      <c r="H8" s="54" t="s">
        <v>61</v>
      </c>
      <c r="I8" s="54" t="s">
        <v>62</v>
      </c>
      <c r="J8" s="54" t="s">
        <v>60</v>
      </c>
      <c r="K8" s="54" t="s">
        <v>61</v>
      </c>
    </row>
    <row r="9" spans="1:11" ht="12.75">
      <c r="A9" s="55"/>
      <c r="B9" s="55"/>
      <c r="C9" s="55"/>
      <c r="D9" s="55"/>
      <c r="E9" s="55"/>
      <c r="F9" s="56" t="s">
        <v>63</v>
      </c>
      <c r="G9" s="56" t="s">
        <v>64</v>
      </c>
      <c r="H9" s="56" t="s">
        <v>64</v>
      </c>
      <c r="I9" s="56" t="s">
        <v>3</v>
      </c>
      <c r="J9" s="57" t="s">
        <v>65</v>
      </c>
      <c r="K9" s="57" t="s">
        <v>65</v>
      </c>
    </row>
    <row r="10" spans="1:11" ht="12.75">
      <c r="A10" s="53"/>
      <c r="B10" s="53"/>
      <c r="C10" s="53"/>
      <c r="D10" s="58"/>
      <c r="E10" s="58"/>
      <c r="F10" s="59"/>
      <c r="G10" s="59"/>
      <c r="H10" s="59"/>
      <c r="I10" s="59"/>
      <c r="J10" s="60"/>
      <c r="K10" s="60"/>
    </row>
    <row r="11" spans="1:11" ht="12.75">
      <c r="A11" s="61" t="s">
        <v>66</v>
      </c>
      <c r="B11" s="62"/>
      <c r="C11" s="62"/>
      <c r="D11" s="63">
        <v>1.01</v>
      </c>
      <c r="E11" s="64">
        <v>0.003</v>
      </c>
      <c r="F11" s="65">
        <v>54246491</v>
      </c>
      <c r="G11" s="65">
        <f>52910862+1335629</f>
        <v>54246491</v>
      </c>
      <c r="H11" s="65">
        <f>G11-F11</f>
        <v>0</v>
      </c>
      <c r="I11" s="65">
        <v>54040368</v>
      </c>
      <c r="J11" s="65">
        <v>54164068</v>
      </c>
      <c r="K11" s="65">
        <f>J11-I11</f>
        <v>123700</v>
      </c>
    </row>
    <row r="12" spans="1:11" ht="12.75">
      <c r="A12" s="66" t="s">
        <v>67</v>
      </c>
      <c r="B12" s="62"/>
      <c r="C12" s="62"/>
      <c r="D12" s="63">
        <v>0.49</v>
      </c>
      <c r="E12" s="63">
        <v>0.02</v>
      </c>
      <c r="F12" s="65">
        <v>15734319</v>
      </c>
      <c r="G12" s="65">
        <f>446424+11030137+4257758</f>
        <v>15734319</v>
      </c>
      <c r="H12" s="65">
        <f>G12-F12</f>
        <v>0</v>
      </c>
      <c r="I12" s="65">
        <v>33679803</v>
      </c>
      <c r="J12" s="65">
        <v>34373442</v>
      </c>
      <c r="K12" s="65">
        <f>J12-I12</f>
        <v>693639</v>
      </c>
    </row>
    <row r="13" spans="1:11" ht="12.75">
      <c r="A13" s="53"/>
      <c r="B13" s="53"/>
      <c r="C13" s="53"/>
      <c r="D13" s="67"/>
      <c r="E13" s="58"/>
      <c r="F13" s="65"/>
      <c r="G13" s="65"/>
      <c r="H13" s="65"/>
      <c r="I13" s="65"/>
      <c r="J13" s="65"/>
      <c r="K13" s="65"/>
    </row>
    <row r="14" spans="1:11" ht="12.75">
      <c r="A14" s="45"/>
      <c r="B14" s="45"/>
      <c r="C14" s="45"/>
      <c r="D14" s="68"/>
      <c r="E14" s="68"/>
      <c r="F14" s="69"/>
      <c r="G14" s="69"/>
      <c r="H14" s="69"/>
      <c r="I14" s="69"/>
      <c r="J14" s="69"/>
      <c r="K14" s="69"/>
    </row>
    <row r="15" spans="1:11" ht="12.75">
      <c r="A15" s="70" t="s">
        <v>68</v>
      </c>
      <c r="B15" s="45"/>
      <c r="C15" s="45"/>
      <c r="D15" s="68"/>
      <c r="E15" s="68"/>
      <c r="F15" s="69"/>
      <c r="G15" s="69"/>
      <c r="H15" s="69"/>
      <c r="I15" s="69"/>
      <c r="J15" s="69"/>
      <c r="K15" s="69"/>
    </row>
    <row r="16" spans="1:11" s="53" customFormat="1" ht="10.5">
      <c r="A16" s="10" t="s">
        <v>2</v>
      </c>
      <c r="B16" s="48"/>
      <c r="C16" s="48"/>
      <c r="D16" s="49" t="s">
        <v>56</v>
      </c>
      <c r="E16" s="71"/>
      <c r="F16" s="7" t="s">
        <v>4</v>
      </c>
      <c r="G16" s="7" t="s">
        <v>4</v>
      </c>
      <c r="H16" s="6" t="s">
        <v>7</v>
      </c>
      <c r="I16" s="6" t="s">
        <v>69</v>
      </c>
      <c r="J16" s="65"/>
      <c r="K16" s="65"/>
    </row>
    <row r="17" spans="4:11" s="53" customFormat="1" ht="10.5">
      <c r="D17" s="5" t="s">
        <v>9</v>
      </c>
      <c r="E17" s="5" t="s">
        <v>10</v>
      </c>
      <c r="F17" s="2" t="s">
        <v>70</v>
      </c>
      <c r="G17" s="2" t="s">
        <v>70</v>
      </c>
      <c r="H17" s="72" t="s">
        <v>71</v>
      </c>
      <c r="I17" s="72" t="s">
        <v>61</v>
      </c>
      <c r="J17" s="65"/>
      <c r="K17" s="65"/>
    </row>
    <row r="18" spans="4:11" s="53" customFormat="1" ht="10.5">
      <c r="D18" s="58"/>
      <c r="E18" s="58"/>
      <c r="F18" s="2" t="s">
        <v>72</v>
      </c>
      <c r="G18" s="72" t="s">
        <v>73</v>
      </c>
      <c r="H18" s="2" t="s">
        <v>74</v>
      </c>
      <c r="I18" s="72" t="s">
        <v>75</v>
      </c>
      <c r="J18" s="65"/>
      <c r="K18" s="65"/>
    </row>
    <row r="19" spans="1:11" s="53" customFormat="1" ht="10.5">
      <c r="A19" s="55"/>
      <c r="B19" s="55"/>
      <c r="C19" s="55"/>
      <c r="D19" s="73"/>
      <c r="E19" s="73"/>
      <c r="F19" s="21" t="s">
        <v>76</v>
      </c>
      <c r="G19" s="21" t="s">
        <v>77</v>
      </c>
      <c r="H19" s="21" t="s">
        <v>78</v>
      </c>
      <c r="I19" s="21" t="s">
        <v>78</v>
      </c>
      <c r="J19" s="65"/>
      <c r="K19" s="65"/>
    </row>
    <row r="20" spans="1:11" ht="12.75">
      <c r="A20" s="53"/>
      <c r="B20" s="53"/>
      <c r="C20" s="45"/>
      <c r="D20" s="68"/>
      <c r="E20" s="68"/>
      <c r="F20" s="69"/>
      <c r="G20" s="69"/>
      <c r="H20" s="69"/>
      <c r="I20" s="69"/>
      <c r="J20" s="69"/>
      <c r="K20" s="69"/>
    </row>
    <row r="21" spans="1:11" s="53" customFormat="1" ht="12.75">
      <c r="A21" s="62" t="s">
        <v>79</v>
      </c>
      <c r="D21" s="63">
        <v>1.96</v>
      </c>
      <c r="E21" s="64">
        <v>0.016</v>
      </c>
      <c r="F21" s="65">
        <v>48706312</v>
      </c>
      <c r="G21" s="65">
        <v>29051519</v>
      </c>
      <c r="H21" s="65">
        <v>78025044</v>
      </c>
      <c r="I21" s="65">
        <f>+H21-G21-F21</f>
        <v>267213</v>
      </c>
      <c r="J21" s="65"/>
      <c r="K21" s="65"/>
    </row>
    <row r="22" spans="1:11" ht="12.75">
      <c r="A22" s="45"/>
      <c r="B22" s="45"/>
      <c r="C22" s="45"/>
      <c r="D22" s="68"/>
      <c r="E22" s="68"/>
      <c r="F22" s="69"/>
      <c r="G22" s="69"/>
      <c r="H22" s="69"/>
      <c r="I22" s="69"/>
      <c r="J22" s="69"/>
      <c r="K22" s="69"/>
    </row>
    <row r="23" spans="1:11" ht="12.75">
      <c r="A23" s="45"/>
      <c r="B23" s="45"/>
      <c r="C23" s="45"/>
      <c r="D23" s="68"/>
      <c r="E23" s="68"/>
      <c r="F23" s="69"/>
      <c r="G23" s="69"/>
      <c r="H23" s="69"/>
      <c r="I23" s="69"/>
      <c r="J23" s="69"/>
      <c r="K23" s="69"/>
    </row>
    <row r="24" spans="1:11" ht="12.75">
      <c r="A24" s="45"/>
      <c r="B24" s="45"/>
      <c r="C24" s="45"/>
      <c r="D24" s="45"/>
      <c r="E24" s="45"/>
      <c r="F24" s="45"/>
      <c r="G24" s="45"/>
      <c r="H24" s="45"/>
      <c r="I24" s="45"/>
      <c r="J24" s="45"/>
      <c r="K24" s="45"/>
    </row>
    <row r="25" spans="1:11" ht="12.75">
      <c r="A25" s="45"/>
      <c r="B25" s="74"/>
      <c r="C25" s="74"/>
      <c r="D25" s="74"/>
      <c r="E25" s="74"/>
      <c r="F25" s="74"/>
      <c r="G25" s="74"/>
      <c r="H25" s="74"/>
      <c r="I25" s="74"/>
      <c r="J25" s="74"/>
      <c r="K25" s="74"/>
    </row>
    <row r="26" spans="1:11" ht="12.75">
      <c r="A26" s="74"/>
      <c r="B26" s="74"/>
      <c r="C26" s="74"/>
      <c r="D26" s="74"/>
      <c r="E26" s="74"/>
      <c r="F26" s="74"/>
      <c r="G26" s="74"/>
      <c r="H26" s="74"/>
      <c r="I26" s="74"/>
      <c r="J26" s="74"/>
      <c r="K26" s="74"/>
    </row>
    <row r="27" spans="1:11" ht="12.75">
      <c r="A27" s="74"/>
      <c r="B27" s="74"/>
      <c r="C27" s="74"/>
      <c r="D27" s="74"/>
      <c r="E27" s="74"/>
      <c r="F27" s="74"/>
      <c r="G27" s="74"/>
      <c r="H27" s="74"/>
      <c r="I27" s="74"/>
      <c r="J27" s="74"/>
      <c r="K27" s="74"/>
    </row>
    <row r="28" spans="1:11" ht="12.75">
      <c r="A28" s="74"/>
      <c r="B28" s="74"/>
      <c r="C28" s="74"/>
      <c r="D28" s="74"/>
      <c r="E28" s="74"/>
      <c r="F28" s="74"/>
      <c r="G28" s="74"/>
      <c r="H28" s="74"/>
      <c r="I28" s="74"/>
      <c r="J28" s="74"/>
      <c r="K28" s="74"/>
    </row>
    <row r="42" ht="12.75">
      <c r="A42">
        <f>22701586+55852</f>
        <v>22757438</v>
      </c>
    </row>
  </sheetData>
  <printOptions/>
  <pageMargins left="1.4960629921259843" right="0.7480314960629921" top="0.4724409448818898" bottom="0.6299212598425197" header="0" footer="0"/>
  <pageSetup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AAAlvara</cp:lastModifiedBy>
  <cp:lastPrinted>2005-06-20T13:34:09Z</cp:lastPrinted>
  <dcterms:created xsi:type="dcterms:W3CDTF">1998-12-29T20:15:03Z</dcterms:created>
  <dcterms:modified xsi:type="dcterms:W3CDTF">2005-06-20T14:05:20Z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2093858586</vt:i4>
  </property>
  <property fmtid="{D5CDD505-2E9C-101B-9397-08002B2CF9AE}" pid="3" name="_EmailSubject">
    <vt:lpwstr>Cumlimiento vida y mutuales</vt:lpwstr>
  </property>
  <property fmtid="{D5CDD505-2E9C-101B-9397-08002B2CF9AE}" pid="4" name="_AuthorEmail">
    <vt:lpwstr>AAAlvarado@svs.cl</vt:lpwstr>
  </property>
  <property fmtid="{D5CDD505-2E9C-101B-9397-08002B2CF9AE}" pid="5" name="_AuthorEmailDisplayName">
    <vt:lpwstr>Alvarado Bravo Alejandro</vt:lpwstr>
  </property>
  <property fmtid="{D5CDD505-2E9C-101B-9397-08002B2CF9AE}" pid="6" name="_PreviousAdHocReviewCycleID">
    <vt:i4>852761154</vt:i4>
  </property>
</Properties>
</file>