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CUMPV" sheetId="1" r:id="rId1"/>
    <sheet name="MUTUAL" sheetId="2" r:id="rId2"/>
  </sheets>
  <definedNames>
    <definedName name="_xlnm.Print_Area" localSheetId="0">'CUMPV'!$A$1:$M$42</definedName>
    <definedName name="_xlnm.Print_Area" localSheetId="1">'MUTUAL'!$A$1:$K$21</definedName>
  </definedNames>
  <calcPr fullCalcOnLoad="1"/>
</workbook>
</file>

<file path=xl/sharedStrings.xml><?xml version="1.0" encoding="utf-8"?>
<sst xmlns="http://schemas.openxmlformats.org/spreadsheetml/2006/main" count="109" uniqueCount="80">
  <si>
    <t>SEGUROS DE VIDA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</si>
  <si>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</si>
  <si>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</si>
  <si>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</si>
  <si>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</si>
  <si>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</si>
  <si>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</si>
  <si>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</si>
  <si>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</si>
  <si>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</si>
  <si>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</si>
  <si>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</si>
  <si>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</si>
  <si>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</si>
  <si>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</si>
  <si>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 xml:space="preserve">TOTAL ASEGURADORAS    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</si>
  <si>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</si>
  <si>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</si>
  <si>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</si>
  <si>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</si>
  <si>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</si>
  <si>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</si>
  <si>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</si>
  <si>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>Vitalis</t>
  </si>
  <si>
    <t xml:space="preserve">Vida Corp  </t>
  </si>
  <si>
    <t>PAT. RIESGO</t>
  </si>
  <si>
    <t>RES. PREVIS.</t>
  </si>
  <si>
    <t>RES. NO PREVIS.</t>
  </si>
  <si>
    <t>RES. ADIC.</t>
  </si>
  <si>
    <t>INVERSIONES NO</t>
  </si>
  <si>
    <t>BBVA</t>
  </si>
  <si>
    <t xml:space="preserve">Cigna   </t>
  </si>
  <si>
    <t xml:space="preserve">Mapfre  </t>
  </si>
  <si>
    <t xml:space="preserve">Huelén </t>
  </si>
  <si>
    <t xml:space="preserve">Construcción   </t>
  </si>
  <si>
    <t>Banchile</t>
  </si>
  <si>
    <t>Security Previsión</t>
  </si>
  <si>
    <t>TOTAL REASEGURADORAS</t>
  </si>
  <si>
    <t xml:space="preserve">  </t>
  </si>
  <si>
    <t>Altavida</t>
  </si>
  <si>
    <t>CN Life</t>
  </si>
  <si>
    <t xml:space="preserve">Euroamérica </t>
  </si>
  <si>
    <t>Bci</t>
  </si>
  <si>
    <t xml:space="preserve">ING </t>
  </si>
  <si>
    <t>Bice</t>
  </si>
  <si>
    <t>Principal</t>
  </si>
  <si>
    <t xml:space="preserve">Cardif   </t>
  </si>
  <si>
    <t xml:space="preserve"> </t>
  </si>
  <si>
    <t>Penta</t>
  </si>
  <si>
    <t>(al 30 de septiembre de 2004, montos expresados en miles de pesos)</t>
  </si>
  <si>
    <t xml:space="preserve">ABN Amro </t>
  </si>
  <si>
    <t>Interrentas</t>
  </si>
  <si>
    <t>Metlife</t>
  </si>
  <si>
    <t>Ohio</t>
  </si>
  <si>
    <t>MUTUALIDADES</t>
  </si>
  <si>
    <t>VENTAS INSTITUCIONALES EXCLUSIVAMENTE</t>
  </si>
  <si>
    <t xml:space="preserve">             ENDEUDAMIENTO</t>
  </si>
  <si>
    <t>OBLIGACION</t>
  </si>
  <si>
    <t>SUPERAVIT (DEF)</t>
  </si>
  <si>
    <t>DE INV.LAS</t>
  </si>
  <si>
    <t>REPRESENT.</t>
  </si>
  <si>
    <t>DE INV.REPRES.</t>
  </si>
  <si>
    <t>DE INV.EL</t>
  </si>
  <si>
    <t>R.TECNICAS</t>
  </si>
  <si>
    <t>DE RES.TEC</t>
  </si>
  <si>
    <t>DE PATRIMONIO</t>
  </si>
  <si>
    <t>Mutualidad de Carabineros</t>
  </si>
  <si>
    <t>Mutualidad del Ejército y Aviación</t>
  </si>
  <si>
    <t>VENTAS INSTITUCIONALES Y NO INSTITUCIONALES SIMULTANEAMENTE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</si>
  <si>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</si>
  <si>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</si>
  <si>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</si>
  <si>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</si>
  <si>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</si>
  <si>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</si>
  <si>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</si>
  <si>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</si>
  <si>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</si>
  <si>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</si>
  <si>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 de Seguros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</si>
</sst>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\ &quot;$&quot;_);\(#,##0\ &quot;$&quot;\)"/>
    <numFmt numFmtId="201" formatCode="#,##0\ &quot;$&quot;_);[Red]\(#,##0\ &quot;$&quot;\)"/>
    <numFmt numFmtId="202" formatCode="#,##0.00\ &quot;$&quot;_);\(#,##0.00\ &quot;$&quot;\)"/>
    <numFmt numFmtId="203" formatCode="#,##0.00\ &quot;$&quot;_);[Red]\(#,##0.00\ &quot;$&quot;\)"/>
    <numFmt numFmtId="204" formatCode="_ * #,##0_)\ &quot;$&quot;_ ;_ * \(#,##0\)\ &quot;$&quot;_ ;_ * &quot;-&quot;_)\ &quot;$&quot;_ ;_ @_ "/>
    <numFmt numFmtId="205" formatCode="_ * #,##0_)\ _$_ ;_ * \(#,##0\)\ _$_ ;_ * &quot;-&quot;_)\ _$_ ;_ @_ "/>
    <numFmt numFmtId="206" formatCode="_ * #,##0.00_)\ &quot;$&quot;_ ;_ * \(#,##0.00\)\ &quot;$&quot;_ ;_ * &quot;-&quot;??_)\ &quot;$&quot;_ ;_ @_ "/>
    <numFmt numFmtId="207" formatCode="_ * #,##0.00_)\ _$_ ;_ * \(#,##0.00\)\ _$_ ;_ * &quot;-&quot;??_)\ _$_ ;_ @_ "/>
    <numFmt numFmtId="208" formatCode="#,##0&quot; Pts&quot;;\-#,##0&quot; Pts&quot;"/>
    <numFmt numFmtId="209" formatCode="#,##0&quot; Pts&quot;;[Red]\-#,##0&quot; Pts&quot;"/>
    <numFmt numFmtId="210" formatCode="#,##0.00&quot; Pts&quot;;\-#,##0.00&quot; Pts&quot;"/>
    <numFmt numFmtId="211" formatCode="#,##0.00&quot; Pts&quot;;[Red]\-#,##0.00&quot; Pts&quot;"/>
    <numFmt numFmtId="212" formatCode="#,##0.00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#,##0.0"/>
    <numFmt numFmtId="219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2"/>
    </font>
    <font>
      <sz val="10"/>
      <color indexed="10"/>
      <name val="MS Sans Serif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9"/>
      <name val="MS Sans Serif"/>
      <family val="2"/>
    </font>
    <font>
      <b/>
      <sz val="8"/>
      <name val="MS Sans Serif"/>
      <family val="2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quotePrefix="1">
      <alignment horizontal="right"/>
    </xf>
    <xf numFmtId="3" fontId="0" fillId="0" borderId="2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3" fontId="4" fillId="0" borderId="2" xfId="0" applyNumberFormat="1" applyFont="1" applyBorder="1" applyAlignment="1" quotePrefix="1">
      <alignment horizontal="right"/>
    </xf>
    <xf numFmtId="3" fontId="4" fillId="0" borderId="2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/>
    </xf>
    <xf numFmtId="3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 vertical="top"/>
    </xf>
    <xf numFmtId="3" fontId="0" fillId="0" borderId="0" xfId="0" applyNumberFormat="1" applyFill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 vertical="center"/>
    </xf>
    <xf numFmtId="3" fontId="10" fillId="0" borderId="3" xfId="0" applyNumberFormat="1" applyFont="1" applyFill="1" applyBorder="1" applyAlignment="1" quotePrefix="1">
      <alignment horizontal="left"/>
    </xf>
    <xf numFmtId="3" fontId="1" fillId="0" borderId="2" xfId="0" applyNumberFormat="1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left"/>
    </xf>
    <xf numFmtId="0" fontId="0" fillId="0" borderId="0" xfId="0" applyAlignment="1" quotePrefix="1">
      <alignment horizontal="left"/>
    </xf>
    <xf numFmtId="219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 quotePrefix="1">
      <alignment horizontal="lef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right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21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219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2" fontId="4" fillId="0" borderId="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2" fontId="4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 horizontal="left"/>
    </xf>
    <xf numFmtId="3" fontId="4" fillId="0" borderId="3" xfId="0" applyNumberFormat="1" applyFont="1" applyBorder="1" applyAlignment="1" quotePrefix="1">
      <alignment horizontal="center"/>
    </xf>
    <xf numFmtId="3" fontId="5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justify" vertical="top" wrapText="1"/>
    </xf>
    <xf numFmtId="3" fontId="9" fillId="0" borderId="0" xfId="0" applyNumberFormat="1" applyFont="1" applyFill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6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22.421875" style="1" customWidth="1"/>
    <col min="3" max="3" width="12.140625" style="1" bestFit="1" customWidth="1"/>
    <col min="4" max="4" width="8.140625" style="1" customWidth="1"/>
    <col min="5" max="5" width="8.57421875" style="1" customWidth="1"/>
    <col min="6" max="6" width="17.00390625" style="1" bestFit="1" customWidth="1"/>
    <col min="7" max="7" width="16.7109375" style="1" bestFit="1" customWidth="1"/>
    <col min="8" max="8" width="18.00390625" style="1" bestFit="1" customWidth="1"/>
    <col min="9" max="9" width="17.7109375" style="1" bestFit="1" customWidth="1"/>
    <col min="10" max="10" width="13.57421875" style="1" customWidth="1"/>
    <col min="11" max="11" width="18.57421875" style="1" bestFit="1" customWidth="1"/>
    <col min="12" max="13" width="12.28125" style="1" bestFit="1" customWidth="1"/>
    <col min="14" max="16384" width="11.421875" style="1" customWidth="1"/>
  </cols>
  <sheetData>
    <row r="1" spans="1:5" ht="12.75">
      <c r="A1" s="11"/>
      <c r="B1" s="37"/>
      <c r="C1" s="38"/>
      <c r="D1" s="38"/>
      <c r="E1" s="14"/>
    </row>
    <row r="2" spans="1:4" ht="12.75">
      <c r="A2" s="39" t="s">
        <v>0</v>
      </c>
      <c r="B2" s="39"/>
      <c r="C2" s="38"/>
      <c r="D2" s="38"/>
    </row>
    <row r="3" spans="1:13" ht="12.75">
      <c r="A3" s="12" t="s">
        <v>49</v>
      </c>
      <c r="B3" s="39"/>
      <c r="C3" s="38"/>
      <c r="D3" s="38"/>
      <c r="M3" s="8"/>
    </row>
    <row r="4" spans="1:13" ht="12.75">
      <c r="A4" s="10" t="s">
        <v>1</v>
      </c>
      <c r="B4" s="10"/>
      <c r="C4" s="6" t="s">
        <v>2</v>
      </c>
      <c r="D4" s="81" t="s">
        <v>16</v>
      </c>
      <c r="E4" s="81"/>
      <c r="F4" s="6" t="s">
        <v>3</v>
      </c>
      <c r="G4" s="7" t="s">
        <v>4</v>
      </c>
      <c r="H4" s="7" t="s">
        <v>5</v>
      </c>
      <c r="I4" s="6" t="s">
        <v>29</v>
      </c>
      <c r="J4" s="6" t="s">
        <v>6</v>
      </c>
      <c r="K4" s="6" t="s">
        <v>6</v>
      </c>
      <c r="L4" s="6" t="s">
        <v>6</v>
      </c>
      <c r="M4" s="6" t="s">
        <v>6</v>
      </c>
    </row>
    <row r="5" spans="1:13" ht="12.75">
      <c r="A5" s="3"/>
      <c r="B5" s="3"/>
      <c r="C5" s="4" t="s">
        <v>7</v>
      </c>
      <c r="D5" s="5" t="s">
        <v>8</v>
      </c>
      <c r="E5" s="5" t="s">
        <v>9</v>
      </c>
      <c r="F5" s="4" t="s">
        <v>10</v>
      </c>
      <c r="G5" s="2" t="s">
        <v>11</v>
      </c>
      <c r="H5" s="5" t="s">
        <v>12</v>
      </c>
      <c r="I5" s="5" t="s">
        <v>13</v>
      </c>
      <c r="J5" s="5" t="s">
        <v>26</v>
      </c>
      <c r="K5" s="5" t="s">
        <v>27</v>
      </c>
      <c r="L5" s="42" t="s">
        <v>28</v>
      </c>
      <c r="M5" s="13" t="s">
        <v>25</v>
      </c>
    </row>
    <row r="6" spans="1:13" ht="12.75">
      <c r="A6" s="8"/>
      <c r="B6" s="8"/>
      <c r="C6" s="8"/>
      <c r="D6" s="8"/>
      <c r="E6" s="8"/>
      <c r="F6" s="20" t="s">
        <v>14</v>
      </c>
      <c r="G6" s="20" t="s">
        <v>7</v>
      </c>
      <c r="H6" s="20" t="s">
        <v>14</v>
      </c>
      <c r="I6" s="21"/>
      <c r="J6" s="8"/>
      <c r="K6" s="8"/>
      <c r="L6" s="8"/>
      <c r="M6" s="8"/>
    </row>
    <row r="7" spans="1:13" ht="12.75">
      <c r="A7" s="3"/>
      <c r="B7" s="3"/>
      <c r="C7" s="3"/>
      <c r="D7" s="3"/>
      <c r="E7" s="3"/>
      <c r="F7" s="4"/>
      <c r="G7" s="9"/>
      <c r="H7" s="4"/>
      <c r="I7" s="5"/>
      <c r="J7" s="3"/>
      <c r="K7" s="3"/>
      <c r="L7" s="3"/>
      <c r="M7" s="3"/>
    </row>
    <row r="8" spans="1:13" s="16" customFormat="1" ht="12.75">
      <c r="A8" s="78" t="s">
        <v>50</v>
      </c>
      <c r="B8" s="78"/>
      <c r="C8" s="16">
        <v>1547170</v>
      </c>
      <c r="D8" s="18">
        <v>0.67</v>
      </c>
      <c r="E8" s="18">
        <v>0.28</v>
      </c>
      <c r="F8" s="16">
        <v>3368862</v>
      </c>
      <c r="G8" s="16">
        <f>+J8+K8+L8+M8</f>
        <v>4543739</v>
      </c>
      <c r="H8" s="15">
        <f aca="true" t="shared" si="0" ref="H8:H33">G8-F8</f>
        <v>1174877</v>
      </c>
      <c r="I8" s="16">
        <v>45477</v>
      </c>
      <c r="J8" s="16">
        <v>0</v>
      </c>
      <c r="K8" s="16">
        <f>218370+1015358+622219</f>
        <v>1855947</v>
      </c>
      <c r="L8" s="16">
        <v>0</v>
      </c>
      <c r="M8" s="16">
        <v>2687792</v>
      </c>
    </row>
    <row r="9" spans="1:13" s="15" customFormat="1" ht="12.75">
      <c r="A9" s="17" t="s">
        <v>39</v>
      </c>
      <c r="B9" s="19"/>
      <c r="C9" s="16">
        <v>6375604</v>
      </c>
      <c r="D9" s="18">
        <v>0.96</v>
      </c>
      <c r="E9" s="18">
        <v>0.25</v>
      </c>
      <c r="F9" s="16">
        <v>25115793</v>
      </c>
      <c r="G9" s="15">
        <f aca="true" t="shared" si="1" ref="G9:G34">+J9+K9+L9+M9</f>
        <v>29065643</v>
      </c>
      <c r="H9" s="15">
        <f t="shared" si="0"/>
        <v>3949850</v>
      </c>
      <c r="I9" s="16">
        <v>14702759</v>
      </c>
      <c r="J9" s="16">
        <v>0</v>
      </c>
      <c r="K9" s="16">
        <f>1856050+16349047+589875</f>
        <v>18794972</v>
      </c>
      <c r="L9" s="16">
        <v>24778</v>
      </c>
      <c r="M9" s="16">
        <v>10245893</v>
      </c>
    </row>
    <row r="10" spans="1:13" s="15" customFormat="1" ht="12.75">
      <c r="A10" s="17" t="s">
        <v>35</v>
      </c>
      <c r="B10" s="17"/>
      <c r="C10" s="16">
        <v>3731386</v>
      </c>
      <c r="D10" s="18">
        <v>3.26</v>
      </c>
      <c r="E10" s="18">
        <v>0.97</v>
      </c>
      <c r="F10" s="16">
        <v>12789482</v>
      </c>
      <c r="G10" s="15">
        <f t="shared" si="1"/>
        <v>13482283</v>
      </c>
      <c r="H10" s="15">
        <f t="shared" si="0"/>
        <v>692801</v>
      </c>
      <c r="I10" s="16">
        <v>1013918</v>
      </c>
      <c r="J10" s="16">
        <v>0</v>
      </c>
      <c r="K10" s="16">
        <f>1431630+7320607+8940+298914</f>
        <v>9060091</v>
      </c>
      <c r="L10" s="16">
        <v>0</v>
      </c>
      <c r="M10" s="16">
        <v>4422192</v>
      </c>
    </row>
    <row r="11" spans="1:13" s="16" customFormat="1" ht="12.75">
      <c r="A11" s="17" t="s">
        <v>30</v>
      </c>
      <c r="B11" s="17"/>
      <c r="C11" s="16">
        <v>3209616</v>
      </c>
      <c r="D11" s="18">
        <v>3.69</v>
      </c>
      <c r="E11" s="18">
        <v>0.08</v>
      </c>
      <c r="F11" s="16">
        <v>43129470</v>
      </c>
      <c r="G11" s="16">
        <f>+J11+K11+L11+M11</f>
        <v>49794098</v>
      </c>
      <c r="H11" s="15">
        <f>G11-F11</f>
        <v>6664628</v>
      </c>
      <c r="I11" s="16">
        <v>1059809</v>
      </c>
      <c r="J11" s="16">
        <v>37392044</v>
      </c>
      <c r="K11" s="16">
        <f>303437+2224373</f>
        <v>2527810</v>
      </c>
      <c r="L11" s="16">
        <v>0</v>
      </c>
      <c r="M11" s="16">
        <v>9874244</v>
      </c>
    </row>
    <row r="12" spans="1:13" s="16" customFormat="1" ht="12.75">
      <c r="A12" s="17" t="s">
        <v>42</v>
      </c>
      <c r="B12" s="17"/>
      <c r="C12" s="16">
        <v>5762513</v>
      </c>
      <c r="D12" s="18">
        <v>4.24</v>
      </c>
      <c r="E12" s="18">
        <v>0.8</v>
      </c>
      <c r="F12" s="16">
        <v>35924132</v>
      </c>
      <c r="G12" s="15">
        <f>+J12+K12+L12+M12</f>
        <v>39052549</v>
      </c>
      <c r="H12" s="15">
        <f>G12-F12</f>
        <v>3128417</v>
      </c>
      <c r="I12" s="16">
        <v>273724</v>
      </c>
      <c r="J12" s="16">
        <v>17288085</v>
      </c>
      <c r="K12" s="16">
        <f>1646226+5162406+283414+5786815</f>
        <v>12878861</v>
      </c>
      <c r="L12" s="16">
        <v>0</v>
      </c>
      <c r="M12" s="16">
        <v>8885603</v>
      </c>
    </row>
    <row r="13" spans="1:13" s="16" customFormat="1" ht="12.75">
      <c r="A13" s="79" t="s">
        <v>44</v>
      </c>
      <c r="B13" s="80"/>
      <c r="C13" s="16">
        <v>27188743</v>
      </c>
      <c r="D13" s="18">
        <v>13.5</v>
      </c>
      <c r="E13" s="18">
        <v>0.66</v>
      </c>
      <c r="F13" s="16">
        <v>400722046</v>
      </c>
      <c r="G13" s="16">
        <f>+J13+K13+L13+M13</f>
        <v>402992232</v>
      </c>
      <c r="H13" s="15">
        <f t="shared" si="0"/>
        <v>2270186</v>
      </c>
      <c r="I13" s="16">
        <v>8176698</v>
      </c>
      <c r="J13" s="16">
        <v>371353600</v>
      </c>
      <c r="K13" s="16">
        <f>633796+3816093+0</f>
        <v>4449889</v>
      </c>
      <c r="L13" s="16">
        <v>0</v>
      </c>
      <c r="M13" s="16">
        <v>27188743</v>
      </c>
    </row>
    <row r="14" spans="1:13" s="15" customFormat="1" ht="12.75">
      <c r="A14" s="17" t="s">
        <v>46</v>
      </c>
      <c r="B14" s="19"/>
      <c r="C14" s="16">
        <v>3899508</v>
      </c>
      <c r="D14" s="18">
        <v>2.42</v>
      </c>
      <c r="E14" s="18">
        <v>0.64</v>
      </c>
      <c r="F14" s="16">
        <v>14816711</v>
      </c>
      <c r="G14" s="15">
        <f>+J14+K14+L14+M14</f>
        <v>15990026</v>
      </c>
      <c r="H14" s="15">
        <f t="shared" si="0"/>
        <v>1173315</v>
      </c>
      <c r="I14" s="16">
        <v>146742</v>
      </c>
      <c r="J14" s="16">
        <v>0</v>
      </c>
      <c r="K14" s="16">
        <f>1481151+9436052</f>
        <v>10917203</v>
      </c>
      <c r="L14" s="16">
        <v>0</v>
      </c>
      <c r="M14" s="16">
        <v>5072823</v>
      </c>
    </row>
    <row r="15" spans="1:13" s="16" customFormat="1" ht="12.75">
      <c r="A15" s="17" t="s">
        <v>18</v>
      </c>
      <c r="B15" s="19"/>
      <c r="C15" s="16">
        <v>37294182</v>
      </c>
      <c r="D15" s="18">
        <v>7.76</v>
      </c>
      <c r="E15" s="18">
        <v>0.09</v>
      </c>
      <c r="F15" s="16">
        <v>564816132</v>
      </c>
      <c r="G15" s="16">
        <f t="shared" si="1"/>
        <v>588176412</v>
      </c>
      <c r="H15" s="15">
        <f t="shared" si="0"/>
        <v>23360280</v>
      </c>
      <c r="I15" s="16">
        <v>932519</v>
      </c>
      <c r="J15" s="16">
        <v>487689518</v>
      </c>
      <c r="K15" s="16">
        <f>10097455+29840895+1151559+22072688</f>
        <v>63162597</v>
      </c>
      <c r="L15" s="16">
        <v>30115</v>
      </c>
      <c r="M15" s="16">
        <v>37294182</v>
      </c>
    </row>
    <row r="16" spans="1:13" s="24" customFormat="1" ht="12.75">
      <c r="A16" s="17" t="s">
        <v>31</v>
      </c>
      <c r="B16" s="17"/>
      <c r="C16" s="15">
        <v>7282588</v>
      </c>
      <c r="D16" s="23">
        <v>5.1</v>
      </c>
      <c r="E16" s="23">
        <v>0.12</v>
      </c>
      <c r="F16" s="15">
        <v>98262330</v>
      </c>
      <c r="G16" s="15">
        <f t="shared" si="1"/>
        <v>109413661</v>
      </c>
      <c r="H16" s="15">
        <f t="shared" si="0"/>
        <v>11151331</v>
      </c>
      <c r="I16" s="15">
        <v>193758</v>
      </c>
      <c r="J16" s="15">
        <v>97984620</v>
      </c>
      <c r="K16" s="15">
        <f>1627282+1491314+1027857+0</f>
        <v>4146453</v>
      </c>
      <c r="L16" s="15">
        <v>0</v>
      </c>
      <c r="M16" s="15">
        <v>7282588</v>
      </c>
    </row>
    <row r="17" spans="1:13" s="16" customFormat="1" ht="12.75">
      <c r="A17" s="17" t="s">
        <v>40</v>
      </c>
      <c r="B17" s="19"/>
      <c r="C17" s="16">
        <v>18741488</v>
      </c>
      <c r="D17" s="18">
        <v>7.04</v>
      </c>
      <c r="E17" s="18">
        <v>0.15</v>
      </c>
      <c r="F17" s="16">
        <v>293968416</v>
      </c>
      <c r="G17" s="16">
        <f>+J17+K17+L17+M17</f>
        <v>308912646</v>
      </c>
      <c r="H17" s="15">
        <f t="shared" si="0"/>
        <v>14944230</v>
      </c>
      <c r="I17" s="16">
        <v>8398472</v>
      </c>
      <c r="J17" s="16">
        <v>273770222</v>
      </c>
      <c r="K17" s="16">
        <f>26658+1430048</f>
        <v>1456706</v>
      </c>
      <c r="L17" s="16">
        <v>0</v>
      </c>
      <c r="M17" s="16">
        <v>33685718</v>
      </c>
    </row>
    <row r="18" spans="1:13" s="16" customFormat="1" ht="12.75">
      <c r="A18" s="17" t="s">
        <v>19</v>
      </c>
      <c r="B18" s="17"/>
      <c r="C18" s="16">
        <v>110699520</v>
      </c>
      <c r="D18" s="18">
        <v>7.2</v>
      </c>
      <c r="E18" s="18">
        <v>0.56</v>
      </c>
      <c r="F18" s="16">
        <v>1445855126</v>
      </c>
      <c r="G18" s="16">
        <f t="shared" si="1"/>
        <v>1538256558</v>
      </c>
      <c r="H18" s="15">
        <f t="shared" si="0"/>
        <v>92401432</v>
      </c>
      <c r="I18" s="16">
        <v>27308983</v>
      </c>
      <c r="J18" s="16">
        <v>1227892374</v>
      </c>
      <c r="K18" s="16">
        <f>1896273+40718398+9101506+39426118</f>
        <v>91142295</v>
      </c>
      <c r="L18" s="16">
        <v>9790045</v>
      </c>
      <c r="M18" s="16">
        <v>209431844</v>
      </c>
    </row>
    <row r="19" spans="1:13" s="16" customFormat="1" ht="12.75">
      <c r="A19" s="17" t="s">
        <v>34</v>
      </c>
      <c r="B19" s="17"/>
      <c r="C19" s="16">
        <v>52412261</v>
      </c>
      <c r="D19" s="18">
        <v>8.8</v>
      </c>
      <c r="E19" s="18">
        <v>0.1</v>
      </c>
      <c r="F19" s="16">
        <v>805797731</v>
      </c>
      <c r="G19" s="16">
        <f t="shared" si="1"/>
        <v>827149134</v>
      </c>
      <c r="H19" s="15">
        <f t="shared" si="0"/>
        <v>21351403</v>
      </c>
      <c r="I19" s="16">
        <v>5473582</v>
      </c>
      <c r="J19" s="16">
        <v>746738650</v>
      </c>
      <c r="K19" s="16">
        <f>1368725+22844714+9881+3578265</f>
        <v>27801585</v>
      </c>
      <c r="L19" s="16">
        <v>196638</v>
      </c>
      <c r="M19" s="16">
        <v>52412261</v>
      </c>
    </row>
    <row r="20" spans="1:13" s="16" customFormat="1" ht="12.75">
      <c r="A20" s="17" t="s">
        <v>20</v>
      </c>
      <c r="B20" s="17"/>
      <c r="C20" s="16">
        <v>20273331</v>
      </c>
      <c r="D20" s="18">
        <v>7.7</v>
      </c>
      <c r="E20" s="18">
        <v>0.23</v>
      </c>
      <c r="F20" s="16">
        <v>267715707</v>
      </c>
      <c r="G20" s="16">
        <f t="shared" si="1"/>
        <v>279078716</v>
      </c>
      <c r="H20" s="15">
        <f t="shared" si="0"/>
        <v>11363009</v>
      </c>
      <c r="I20" s="16">
        <v>5213529</v>
      </c>
      <c r="J20" s="16">
        <v>227033174</v>
      </c>
      <c r="K20" s="16">
        <f>2052582+6955258+1347022+10330616</f>
        <v>20685478</v>
      </c>
      <c r="L20" s="16">
        <v>46316</v>
      </c>
      <c r="M20" s="16">
        <v>31313748</v>
      </c>
    </row>
    <row r="21" spans="1:13" s="16" customFormat="1" ht="12.75">
      <c r="A21" s="17" t="s">
        <v>41</v>
      </c>
      <c r="B21" s="17"/>
      <c r="C21" s="16">
        <v>21989119</v>
      </c>
      <c r="D21" s="18">
        <v>10.74</v>
      </c>
      <c r="E21" s="18">
        <v>0.44</v>
      </c>
      <c r="F21" s="16">
        <v>341365659</v>
      </c>
      <c r="G21" s="16">
        <f t="shared" si="1"/>
        <v>343877641</v>
      </c>
      <c r="H21" s="15">
        <f t="shared" si="0"/>
        <v>2511982</v>
      </c>
      <c r="I21" s="16">
        <v>854666</v>
      </c>
      <c r="J21" s="16">
        <v>271149591</v>
      </c>
      <c r="K21" s="16">
        <f>2045608+12039481+15752185+20966895</f>
        <v>50804169</v>
      </c>
      <c r="L21" s="16">
        <v>123014</v>
      </c>
      <c r="M21" s="16">
        <v>21800867</v>
      </c>
    </row>
    <row r="22" spans="1:13" s="16" customFormat="1" ht="12.75">
      <c r="A22" s="17" t="s">
        <v>33</v>
      </c>
      <c r="B22" s="17"/>
      <c r="C22" s="16">
        <v>1547170</v>
      </c>
      <c r="D22" s="18">
        <v>1.56</v>
      </c>
      <c r="E22" s="18">
        <v>0.1</v>
      </c>
      <c r="F22" s="16">
        <v>5188905</v>
      </c>
      <c r="G22" s="16">
        <f t="shared" si="1"/>
        <v>6181647</v>
      </c>
      <c r="H22" s="15">
        <f t="shared" si="0"/>
        <v>992742</v>
      </c>
      <c r="I22" s="16">
        <v>9224</v>
      </c>
      <c r="J22" s="16">
        <v>0</v>
      </c>
      <c r="K22" s="16">
        <f>82768+3558967</f>
        <v>3641735</v>
      </c>
      <c r="L22" s="16">
        <v>0</v>
      </c>
      <c r="M22" s="16">
        <v>2539912</v>
      </c>
    </row>
    <row r="23" spans="1:13" s="25" customFormat="1" ht="12.75">
      <c r="A23" s="17" t="s">
        <v>43</v>
      </c>
      <c r="B23" s="17"/>
      <c r="C23" s="16">
        <v>81452094</v>
      </c>
      <c r="D23" s="18">
        <v>9.15</v>
      </c>
      <c r="E23" s="18">
        <v>0.09</v>
      </c>
      <c r="F23" s="16">
        <v>1252338062</v>
      </c>
      <c r="G23" s="15">
        <f t="shared" si="1"/>
        <v>1272093568</v>
      </c>
      <c r="H23" s="15">
        <f t="shared" si="0"/>
        <v>19755506</v>
      </c>
      <c r="I23" s="16">
        <v>7871868</v>
      </c>
      <c r="J23" s="16">
        <v>1076428913</v>
      </c>
      <c r="K23" s="16">
        <f>4028050+45672729+14099849+30548959</f>
        <v>94349587</v>
      </c>
      <c r="L23" s="16">
        <v>144269</v>
      </c>
      <c r="M23" s="16">
        <v>101170799</v>
      </c>
    </row>
    <row r="24" spans="1:13" s="25" customFormat="1" ht="12.75">
      <c r="A24" s="17" t="s">
        <v>21</v>
      </c>
      <c r="B24" s="17"/>
      <c r="C24" s="16">
        <v>11319545</v>
      </c>
      <c r="D24" s="18">
        <v>2.84</v>
      </c>
      <c r="E24" s="18">
        <v>0.34</v>
      </c>
      <c r="F24" s="16">
        <v>118229687</v>
      </c>
      <c r="G24" s="15">
        <f t="shared" si="1"/>
        <v>134894543</v>
      </c>
      <c r="H24" s="15">
        <f>G24-F24</f>
        <v>16664856</v>
      </c>
      <c r="I24" s="16">
        <v>10960985</v>
      </c>
      <c r="J24" s="16">
        <v>32850010</v>
      </c>
      <c r="K24" s="16">
        <f>2076286+42327261+266206+28651395</f>
        <v>73321148</v>
      </c>
      <c r="L24" s="16">
        <v>0</v>
      </c>
      <c r="M24" s="16">
        <v>28723385</v>
      </c>
    </row>
    <row r="25" spans="1:13" s="16" customFormat="1" ht="12.75">
      <c r="A25" s="17" t="s">
        <v>51</v>
      </c>
      <c r="B25" s="19"/>
      <c r="C25" s="16">
        <v>28531750</v>
      </c>
      <c r="D25" s="18">
        <v>11.58</v>
      </c>
      <c r="E25" s="18">
        <v>0.08</v>
      </c>
      <c r="F25" s="16">
        <v>453694070</v>
      </c>
      <c r="G25" s="16">
        <f t="shared" si="1"/>
        <v>460739490</v>
      </c>
      <c r="H25" s="15">
        <f>G25-F25</f>
        <v>7045420</v>
      </c>
      <c r="I25" s="16">
        <v>81639</v>
      </c>
      <c r="J25" s="16">
        <v>394726115</v>
      </c>
      <c r="K25" s="16">
        <f>30436205+0</f>
        <v>30436205</v>
      </c>
      <c r="L25" s="16">
        <v>0</v>
      </c>
      <c r="M25" s="16">
        <v>35577170</v>
      </c>
    </row>
    <row r="26" spans="1:13" s="15" customFormat="1" ht="12.75">
      <c r="A26" s="17" t="s">
        <v>32</v>
      </c>
      <c r="B26" s="17"/>
      <c r="C26" s="16">
        <v>1547170</v>
      </c>
      <c r="D26" s="18">
        <v>3.62</v>
      </c>
      <c r="E26" s="18">
        <v>0.34</v>
      </c>
      <c r="F26" s="16">
        <v>14669954</v>
      </c>
      <c r="G26" s="15">
        <f aca="true" t="shared" si="2" ref="G26:G32">+J26+K26+L26+M26</f>
        <v>16561377</v>
      </c>
      <c r="H26" s="15">
        <f aca="true" t="shared" si="3" ref="H26:H32">G26-F26</f>
        <v>1891423</v>
      </c>
      <c r="I26" s="16">
        <v>31564</v>
      </c>
      <c r="J26" s="16">
        <v>11679569</v>
      </c>
      <c r="K26" s="16">
        <f>875721+354756+184956</f>
        <v>1415433</v>
      </c>
      <c r="L26" s="16">
        <v>30020</v>
      </c>
      <c r="M26" s="16">
        <v>3436355</v>
      </c>
    </row>
    <row r="27" spans="1:13" s="15" customFormat="1" ht="12.75">
      <c r="A27" s="17" t="s">
        <v>52</v>
      </c>
      <c r="B27" s="17"/>
      <c r="C27" s="16">
        <v>66494303</v>
      </c>
      <c r="D27" s="18">
        <v>9.21</v>
      </c>
      <c r="E27" s="18">
        <v>0.39</v>
      </c>
      <c r="F27" s="16">
        <v>979103681</v>
      </c>
      <c r="G27" s="15">
        <f t="shared" si="2"/>
        <v>987556124</v>
      </c>
      <c r="H27" s="15">
        <f t="shared" si="3"/>
        <v>8452443</v>
      </c>
      <c r="I27" s="16">
        <v>12642941</v>
      </c>
      <c r="J27" s="16">
        <v>891816622</v>
      </c>
      <c r="K27" s="16">
        <f>1366833+5874952+739257+21146021</f>
        <v>29127063</v>
      </c>
      <c r="L27" s="16">
        <v>118136</v>
      </c>
      <c r="M27" s="16">
        <v>66494303</v>
      </c>
    </row>
    <row r="28" spans="1:13" s="16" customFormat="1" ht="12.75">
      <c r="A28" s="17" t="s">
        <v>53</v>
      </c>
      <c r="B28" s="17"/>
      <c r="C28" s="16">
        <v>17506155</v>
      </c>
      <c r="D28" s="18">
        <v>11.14</v>
      </c>
      <c r="E28" s="18">
        <v>0.06</v>
      </c>
      <c r="F28" s="16">
        <v>274292251</v>
      </c>
      <c r="G28" s="16">
        <f t="shared" si="2"/>
        <v>276057489</v>
      </c>
      <c r="H28" s="15">
        <f t="shared" si="3"/>
        <v>1765238</v>
      </c>
      <c r="I28" s="16">
        <v>151639</v>
      </c>
      <c r="J28" s="16">
        <v>253426456</v>
      </c>
      <c r="K28" s="16">
        <f>373648+2985992</f>
        <v>3359640</v>
      </c>
      <c r="L28" s="16">
        <v>0</v>
      </c>
      <c r="M28" s="16">
        <v>19271393</v>
      </c>
    </row>
    <row r="29" spans="1:13" s="15" customFormat="1" ht="12.75">
      <c r="A29" s="17" t="s">
        <v>48</v>
      </c>
      <c r="B29" s="19"/>
      <c r="C29" s="16">
        <v>31654778</v>
      </c>
      <c r="D29" s="18">
        <v>8.64</v>
      </c>
      <c r="E29" s="18">
        <v>0.1</v>
      </c>
      <c r="F29" s="16">
        <v>492534162</v>
      </c>
      <c r="G29" s="15">
        <f>+J29+K29+L29+M29</f>
        <v>502132273</v>
      </c>
      <c r="H29" s="15">
        <f>G29-F29</f>
        <v>9598111</v>
      </c>
      <c r="I29" s="16">
        <v>4114918</v>
      </c>
      <c r="J29" s="16">
        <v>451222780</v>
      </c>
      <c r="K29" s="16">
        <f>250828+1755468+9047126+0</f>
        <v>11053422</v>
      </c>
      <c r="L29" s="16">
        <v>39614</v>
      </c>
      <c r="M29" s="16">
        <v>39816457</v>
      </c>
    </row>
    <row r="30" spans="1:13" s="15" customFormat="1" ht="12.75">
      <c r="A30" s="17" t="s">
        <v>45</v>
      </c>
      <c r="B30" s="19"/>
      <c r="C30" s="16">
        <v>58527729</v>
      </c>
      <c r="D30" s="18">
        <v>12.35</v>
      </c>
      <c r="E30" s="18">
        <v>0.52</v>
      </c>
      <c r="F30" s="16">
        <v>895721057</v>
      </c>
      <c r="G30" s="15">
        <f t="shared" si="2"/>
        <v>899505009</v>
      </c>
      <c r="H30" s="15">
        <f t="shared" si="3"/>
        <v>3783952</v>
      </c>
      <c r="I30" s="16">
        <v>5783503</v>
      </c>
      <c r="J30" s="16">
        <v>830562219</v>
      </c>
      <c r="K30" s="16">
        <f>1013588+4189231+462258+1049804</f>
        <v>6714881</v>
      </c>
      <c r="L30" s="16">
        <v>0</v>
      </c>
      <c r="M30" s="16">
        <v>62227909</v>
      </c>
    </row>
    <row r="31" spans="1:13" s="16" customFormat="1" ht="12.75">
      <c r="A31" s="17" t="s">
        <v>22</v>
      </c>
      <c r="B31" s="17"/>
      <c r="C31" s="16">
        <v>17488948</v>
      </c>
      <c r="D31" s="18">
        <v>8.4</v>
      </c>
      <c r="E31" s="18">
        <v>0.19</v>
      </c>
      <c r="F31" s="16">
        <v>273844470</v>
      </c>
      <c r="G31" s="16">
        <f t="shared" si="2"/>
        <v>275889946</v>
      </c>
      <c r="H31" s="15">
        <f t="shared" si="3"/>
        <v>2045476</v>
      </c>
      <c r="I31" s="16">
        <v>12470158</v>
      </c>
      <c r="J31" s="16">
        <v>255354645</v>
      </c>
      <c r="K31" s="16">
        <f>612748+175703+270882</f>
        <v>1059333</v>
      </c>
      <c r="L31" s="16">
        <v>1461</v>
      </c>
      <c r="M31" s="16">
        <v>19474507</v>
      </c>
    </row>
    <row r="32" spans="1:13" s="15" customFormat="1" ht="12.75">
      <c r="A32" s="17" t="s">
        <v>36</v>
      </c>
      <c r="B32" s="17"/>
      <c r="C32" s="16">
        <v>5685200</v>
      </c>
      <c r="D32" s="18">
        <v>6.97</v>
      </c>
      <c r="E32" s="18">
        <v>0.47</v>
      </c>
      <c r="F32" s="16">
        <v>55385399</v>
      </c>
      <c r="G32" s="16">
        <f t="shared" si="2"/>
        <v>56211029</v>
      </c>
      <c r="H32" s="15">
        <f t="shared" si="3"/>
        <v>825630</v>
      </c>
      <c r="I32" s="16">
        <v>495007</v>
      </c>
      <c r="J32" s="16">
        <v>38280033</v>
      </c>
      <c r="K32" s="16">
        <f>1317657+3052674+3986494+2805425</f>
        <v>11162250</v>
      </c>
      <c r="L32" s="16">
        <v>315143</v>
      </c>
      <c r="M32" s="16">
        <v>6453603</v>
      </c>
    </row>
    <row r="33" spans="1:13" s="16" customFormat="1" ht="12.75">
      <c r="A33" s="17" t="s">
        <v>24</v>
      </c>
      <c r="B33" s="17"/>
      <c r="C33" s="16">
        <v>50054246</v>
      </c>
      <c r="D33" s="18">
        <v>9.47</v>
      </c>
      <c r="E33" s="18">
        <v>0.31</v>
      </c>
      <c r="F33" s="16">
        <v>768391211</v>
      </c>
      <c r="G33" s="15">
        <f t="shared" si="1"/>
        <v>791524155</v>
      </c>
      <c r="H33" s="15">
        <f t="shared" si="0"/>
        <v>23132944</v>
      </c>
      <c r="I33" s="16">
        <v>5306806</v>
      </c>
      <c r="J33" s="16">
        <v>702685034</v>
      </c>
      <c r="K33" s="16">
        <f>684406+7124515+2022520+5882120</f>
        <v>15713561</v>
      </c>
      <c r="L33" s="16">
        <v>0</v>
      </c>
      <c r="M33" s="16">
        <v>73125560</v>
      </c>
    </row>
    <row r="34" spans="1:13" s="16" customFormat="1" ht="12.75">
      <c r="A34" s="17" t="s">
        <v>23</v>
      </c>
      <c r="B34" s="17"/>
      <c r="C34" s="16">
        <v>5880649</v>
      </c>
      <c r="D34" s="18">
        <v>6.14</v>
      </c>
      <c r="E34" s="18">
        <v>0.12</v>
      </c>
      <c r="F34" s="16">
        <v>92392354</v>
      </c>
      <c r="G34" s="16">
        <f t="shared" si="1"/>
        <v>100293149</v>
      </c>
      <c r="H34" s="15">
        <f>G34-F34</f>
        <v>7900795</v>
      </c>
      <c r="I34" s="16">
        <v>1135018</v>
      </c>
      <c r="J34" s="16">
        <v>86511705</v>
      </c>
      <c r="K34" s="16">
        <v>0</v>
      </c>
      <c r="L34" s="16">
        <v>0</v>
      </c>
      <c r="M34" s="16">
        <v>13781444</v>
      </c>
    </row>
    <row r="35" spans="1:13" s="16" customFormat="1" ht="12.75">
      <c r="A35" s="43" t="s">
        <v>15</v>
      </c>
      <c r="B35" s="26"/>
      <c r="C35" s="27">
        <f>SUM(C8:C34)</f>
        <v>698096766</v>
      </c>
      <c r="D35" s="28"/>
      <c r="E35" s="28"/>
      <c r="F35" s="27">
        <f aca="true" t="shared" si="4" ref="F35:K35">SUM(F8:F34)</f>
        <v>10029432860</v>
      </c>
      <c r="G35" s="27">
        <f t="shared" si="4"/>
        <v>10329425137</v>
      </c>
      <c r="H35" s="27">
        <f t="shared" si="4"/>
        <v>299992277</v>
      </c>
      <c r="I35" s="27">
        <f t="shared" si="4"/>
        <v>134849906</v>
      </c>
      <c r="J35" s="27">
        <f t="shared" si="4"/>
        <v>8783835979</v>
      </c>
      <c r="K35" s="27">
        <f t="shared" si="4"/>
        <v>601038314</v>
      </c>
      <c r="L35" s="27">
        <f>SUM(L8:L34)</f>
        <v>10859549</v>
      </c>
      <c r="M35" s="27">
        <f>SUM(M8:M34)</f>
        <v>933691295</v>
      </c>
    </row>
    <row r="36" spans="1:13" s="16" customFormat="1" ht="12.75">
      <c r="A36" s="29"/>
      <c r="B36" s="29"/>
      <c r="D36" s="18"/>
      <c r="E36" s="18"/>
      <c r="M36" s="22"/>
    </row>
    <row r="37" spans="1:13" s="15" customFormat="1" ht="12.75">
      <c r="A37" s="17" t="s">
        <v>17</v>
      </c>
      <c r="B37" s="19"/>
      <c r="C37" s="16">
        <v>3613160</v>
      </c>
      <c r="D37" s="18">
        <v>2.35</v>
      </c>
      <c r="E37" s="18">
        <v>0.2</v>
      </c>
      <c r="F37" s="16">
        <v>42092601</v>
      </c>
      <c r="G37" s="16">
        <f>+J37+K37+L37+M37</f>
        <v>49373566</v>
      </c>
      <c r="H37" s="15">
        <f>G37-F37</f>
        <v>7280965</v>
      </c>
      <c r="I37" s="16">
        <v>2895480</v>
      </c>
      <c r="J37" s="16">
        <v>38131318</v>
      </c>
      <c r="K37" s="16">
        <f>266333+81790</f>
        <v>348123</v>
      </c>
      <c r="L37" s="16">
        <v>0</v>
      </c>
      <c r="M37" s="16">
        <v>10894125</v>
      </c>
    </row>
    <row r="38" spans="1:13" s="16" customFormat="1" ht="12.75">
      <c r="A38" s="45" t="s">
        <v>37</v>
      </c>
      <c r="B38" s="30"/>
      <c r="C38" s="27">
        <f aca="true" t="shared" si="5" ref="C38:H38">SUM(C37:C37)</f>
        <v>3613160</v>
      </c>
      <c r="D38" s="28"/>
      <c r="E38" s="28"/>
      <c r="F38" s="27">
        <f t="shared" si="5"/>
        <v>42092601</v>
      </c>
      <c r="G38" s="27">
        <f t="shared" si="5"/>
        <v>49373566</v>
      </c>
      <c r="H38" s="27">
        <f t="shared" si="5"/>
        <v>7280965</v>
      </c>
      <c r="I38" s="27">
        <f>SUM(I37:I37)</f>
        <v>2895480</v>
      </c>
      <c r="J38" s="27">
        <f>SUM(J37:J37)</f>
        <v>38131318</v>
      </c>
      <c r="K38" s="27">
        <f>SUM(K37:K37)</f>
        <v>348123</v>
      </c>
      <c r="L38" s="27">
        <f>SUM(L37:L37)</f>
        <v>0</v>
      </c>
      <c r="M38" s="27">
        <f>SUM(M37:M37)</f>
        <v>10894125</v>
      </c>
    </row>
    <row r="39" spans="4:13" s="16" customFormat="1" ht="12.75">
      <c r="D39" s="18"/>
      <c r="E39" s="18"/>
      <c r="I39" s="15"/>
      <c r="J39" s="15"/>
      <c r="K39" s="15"/>
      <c r="M39" s="22"/>
    </row>
    <row r="40" spans="1:13" s="16" customFormat="1" ht="12.75">
      <c r="A40" s="44" t="s">
        <v>8</v>
      </c>
      <c r="B40" s="31"/>
      <c r="C40" s="32">
        <f>C35+C38</f>
        <v>701709926</v>
      </c>
      <c r="D40" s="33"/>
      <c r="E40" s="33"/>
      <c r="F40" s="32">
        <f aca="true" t="shared" si="6" ref="F40:M40">F35+F38</f>
        <v>10071525461</v>
      </c>
      <c r="G40" s="32">
        <f t="shared" si="6"/>
        <v>10378798703</v>
      </c>
      <c r="H40" s="32">
        <f t="shared" si="6"/>
        <v>307273242</v>
      </c>
      <c r="I40" s="32">
        <f t="shared" si="6"/>
        <v>137745386</v>
      </c>
      <c r="J40" s="34">
        <f t="shared" si="6"/>
        <v>8821967297</v>
      </c>
      <c r="K40" s="34">
        <f t="shared" si="6"/>
        <v>601386437</v>
      </c>
      <c r="L40" s="32">
        <f t="shared" si="6"/>
        <v>10859549</v>
      </c>
      <c r="M40" s="32">
        <f t="shared" si="6"/>
        <v>944585420</v>
      </c>
    </row>
    <row r="41" spans="1:13" s="16" customFormat="1" ht="31.5" customHeight="1">
      <c r="A41" s="35"/>
      <c r="B41" s="40"/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13" s="16" customFormat="1" ht="26.25" customHeight="1">
      <c r="A42" s="35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3"/>
    </row>
    <row r="43" spans="1:13" s="16" customFormat="1" ht="12.75" customHeight="1">
      <c r="A43" s="36"/>
      <c r="B43" s="82" t="s">
        <v>47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</row>
    <row r="44" spans="1:13" s="16" customFormat="1" ht="12.75" customHeight="1">
      <c r="A44" s="36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3"/>
    </row>
    <row r="45" spans="1:5" s="16" customFormat="1" ht="12.75">
      <c r="A45" s="36"/>
      <c r="B45" s="36"/>
      <c r="D45" s="18"/>
      <c r="E45" s="18"/>
    </row>
    <row r="46" spans="1:5" s="16" customFormat="1" ht="12.75">
      <c r="A46" s="36"/>
      <c r="B46" s="36"/>
      <c r="D46" s="18"/>
      <c r="E46" s="18"/>
    </row>
    <row r="47" spans="1:5" s="16" customFormat="1" ht="12.75">
      <c r="A47" s="22"/>
      <c r="B47" s="78"/>
      <c r="C47" s="78"/>
      <c r="D47" s="18"/>
      <c r="E47" s="18"/>
    </row>
    <row r="48" spans="1:5" s="16" customFormat="1" ht="12.75">
      <c r="A48" s="22"/>
      <c r="B48" s="17"/>
      <c r="C48" s="19"/>
      <c r="D48" s="18"/>
      <c r="E48" s="18"/>
    </row>
    <row r="49" spans="1:5" s="16" customFormat="1" ht="12.75">
      <c r="A49" s="22"/>
      <c r="B49" s="17"/>
      <c r="C49" s="17"/>
      <c r="D49" s="18"/>
      <c r="E49" s="18"/>
    </row>
    <row r="50" spans="1:6" s="16" customFormat="1" ht="12.75">
      <c r="A50" s="22"/>
      <c r="B50" s="17"/>
      <c r="C50" s="17"/>
      <c r="D50" s="18"/>
      <c r="E50" s="18"/>
      <c r="F50" s="16" t="s">
        <v>38</v>
      </c>
    </row>
    <row r="51" spans="2:5" s="16" customFormat="1" ht="12.75">
      <c r="B51" s="17"/>
      <c r="C51" s="17"/>
      <c r="D51" s="18"/>
      <c r="E51" s="18"/>
    </row>
    <row r="52" spans="2:5" s="16" customFormat="1" ht="12.75">
      <c r="B52" s="19"/>
      <c r="C52" s="19"/>
      <c r="D52" s="18"/>
      <c r="E52" s="18"/>
    </row>
    <row r="53" spans="4:5" s="16" customFormat="1" ht="12.75">
      <c r="D53" s="18"/>
      <c r="E53" s="18"/>
    </row>
    <row r="54" spans="4:5" s="16" customFormat="1" ht="12.75">
      <c r="D54" s="18"/>
      <c r="E54" s="18"/>
    </row>
    <row r="55" spans="4:5" s="16" customFormat="1" ht="12.75">
      <c r="D55" s="18"/>
      <c r="E55" s="18"/>
    </row>
    <row r="56" spans="4:5" s="16" customFormat="1" ht="12.75">
      <c r="D56" s="18"/>
      <c r="E56" s="18"/>
    </row>
    <row r="57" spans="4:5" s="16" customFormat="1" ht="12.75">
      <c r="D57" s="18"/>
      <c r="E57" s="18"/>
    </row>
    <row r="58" spans="4:5" s="16" customFormat="1" ht="12.75">
      <c r="D58" s="18"/>
      <c r="E58" s="18"/>
    </row>
    <row r="59" spans="4:5" s="16" customFormat="1" ht="12.75">
      <c r="D59" s="18"/>
      <c r="E59" s="18"/>
    </row>
    <row r="60" spans="4:5" s="16" customFormat="1" ht="12.75">
      <c r="D60" s="18"/>
      <c r="E60" s="18"/>
    </row>
    <row r="61" spans="4:5" s="16" customFormat="1" ht="12.75">
      <c r="D61" s="18"/>
      <c r="E61" s="18"/>
    </row>
    <row r="62" spans="4:5" s="16" customFormat="1" ht="12.75">
      <c r="D62" s="18"/>
      <c r="E62" s="18"/>
    </row>
    <row r="63" spans="4:5" s="16" customFormat="1" ht="12.75">
      <c r="D63" s="18"/>
      <c r="E63" s="18"/>
    </row>
    <row r="64" spans="4:5" s="16" customFormat="1" ht="12.75">
      <c r="D64" s="18"/>
      <c r="E64" s="18"/>
    </row>
    <row r="65" spans="4:5" s="16" customFormat="1" ht="12.75">
      <c r="D65" s="18"/>
      <c r="E65" s="18"/>
    </row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</sheetData>
  <mergeCells count="8">
    <mergeCell ref="B47:C47"/>
    <mergeCell ref="A13:B13"/>
    <mergeCell ref="D4:E4"/>
    <mergeCell ref="A8:B8"/>
    <mergeCell ref="B42:M42"/>
    <mergeCell ref="B43:M43"/>
    <mergeCell ref="B44:M44"/>
    <mergeCell ref="C41:M41"/>
  </mergeCells>
  <printOptions/>
  <pageMargins left="0.7" right="0.3937007874015748" top="0.5905511811023623" bottom="0.1968503937007874" header="0.1968503937007874" footer="0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42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ht="12.75">
      <c r="A1" s="46"/>
    </row>
    <row r="2" spans="1:6" ht="12.75">
      <c r="A2" s="46"/>
      <c r="F2" s="47"/>
    </row>
    <row r="3" spans="1:11" ht="12.75">
      <c r="A3" s="48" t="s">
        <v>54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2.75">
      <c r="A4" s="50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51" customFormat="1" ht="12.75">
      <c r="A6" s="49" t="s">
        <v>55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10" t="s">
        <v>1</v>
      </c>
      <c r="B7" s="52"/>
      <c r="C7" s="52"/>
      <c r="D7" s="53" t="s">
        <v>56</v>
      </c>
      <c r="E7" s="54"/>
      <c r="F7" s="55" t="s">
        <v>57</v>
      </c>
      <c r="G7" s="55" t="s">
        <v>6</v>
      </c>
      <c r="H7" s="56" t="s">
        <v>58</v>
      </c>
      <c r="I7" s="55" t="s">
        <v>57</v>
      </c>
      <c r="J7" s="55" t="s">
        <v>6</v>
      </c>
      <c r="K7" s="56" t="s">
        <v>58</v>
      </c>
    </row>
    <row r="8" spans="1:11" ht="12.75">
      <c r="A8" s="57"/>
      <c r="B8" s="57"/>
      <c r="C8" s="57"/>
      <c r="D8" s="5" t="s">
        <v>8</v>
      </c>
      <c r="E8" s="5" t="s">
        <v>9</v>
      </c>
      <c r="F8" s="41" t="s">
        <v>59</v>
      </c>
      <c r="G8" s="41" t="s">
        <v>60</v>
      </c>
      <c r="H8" s="41" t="s">
        <v>61</v>
      </c>
      <c r="I8" s="41" t="s">
        <v>62</v>
      </c>
      <c r="J8" s="41" t="s">
        <v>60</v>
      </c>
      <c r="K8" s="41" t="s">
        <v>61</v>
      </c>
    </row>
    <row r="9" spans="1:11" ht="12.75">
      <c r="A9" s="58"/>
      <c r="B9" s="58"/>
      <c r="C9" s="58"/>
      <c r="D9" s="58"/>
      <c r="E9" s="58"/>
      <c r="F9" s="59" t="s">
        <v>63</v>
      </c>
      <c r="G9" s="59" t="s">
        <v>64</v>
      </c>
      <c r="H9" s="59" t="s">
        <v>64</v>
      </c>
      <c r="I9" s="59" t="s">
        <v>2</v>
      </c>
      <c r="J9" s="60" t="s">
        <v>65</v>
      </c>
      <c r="K9" s="60" t="s">
        <v>65</v>
      </c>
    </row>
    <row r="10" spans="1:11" ht="12.75">
      <c r="A10" s="57"/>
      <c r="B10" s="57"/>
      <c r="C10" s="57"/>
      <c r="D10" s="61"/>
      <c r="E10" s="61"/>
      <c r="F10" s="62"/>
      <c r="G10" s="62"/>
      <c r="H10" s="62"/>
      <c r="I10" s="62"/>
      <c r="J10" s="63"/>
      <c r="K10" s="63"/>
    </row>
    <row r="11" spans="1:11" ht="12.75">
      <c r="A11" s="64" t="s">
        <v>66</v>
      </c>
      <c r="B11" s="65"/>
      <c r="C11" s="65"/>
      <c r="D11" s="66">
        <v>0.98</v>
      </c>
      <c r="E11" s="67">
        <v>0.003</v>
      </c>
      <c r="F11" s="68">
        <v>52190672</v>
      </c>
      <c r="G11" s="68">
        <f>410281+50423491+1356900</f>
        <v>52190672</v>
      </c>
      <c r="H11" s="68">
        <f>G11-F11</f>
        <v>0</v>
      </c>
      <c r="I11" s="68">
        <v>53423077</v>
      </c>
      <c r="J11" s="68">
        <v>53431283</v>
      </c>
      <c r="K11" s="68">
        <f>J11-I11</f>
        <v>8206</v>
      </c>
    </row>
    <row r="12" spans="1:11" ht="12.75">
      <c r="A12" s="69" t="s">
        <v>67</v>
      </c>
      <c r="B12" s="65"/>
      <c r="C12" s="65"/>
      <c r="D12" s="66">
        <v>0.51</v>
      </c>
      <c r="E12" s="66">
        <v>0.026</v>
      </c>
      <c r="F12" s="68">
        <v>15681334</v>
      </c>
      <c r="G12" s="68">
        <f>440048+10691325+4549961</f>
        <v>15681334</v>
      </c>
      <c r="H12" s="68">
        <f>G12-F12</f>
        <v>0</v>
      </c>
      <c r="I12" s="68">
        <v>32306543</v>
      </c>
      <c r="J12" s="68">
        <v>33114388</v>
      </c>
      <c r="K12" s="68">
        <f>J12-I12</f>
        <v>807845</v>
      </c>
    </row>
    <row r="13" spans="1:11" ht="12.75">
      <c r="A13" s="57"/>
      <c r="B13" s="57"/>
      <c r="C13" s="57"/>
      <c r="D13" s="70"/>
      <c r="E13" s="61"/>
      <c r="F13" s="68"/>
      <c r="G13" s="68"/>
      <c r="H13" s="68"/>
      <c r="I13" s="68"/>
      <c r="J13" s="68"/>
      <c r="K13" s="68"/>
    </row>
    <row r="14" spans="1:11" ht="12.75">
      <c r="A14" s="49"/>
      <c r="B14" s="49"/>
      <c r="C14" s="49"/>
      <c r="D14" s="71"/>
      <c r="E14" s="71"/>
      <c r="F14" s="72"/>
      <c r="G14" s="72"/>
      <c r="H14" s="72"/>
      <c r="I14" s="72"/>
      <c r="J14" s="72"/>
      <c r="K14" s="72"/>
    </row>
    <row r="15" spans="1:11" ht="12.75">
      <c r="A15" s="73" t="s">
        <v>68</v>
      </c>
      <c r="B15" s="49"/>
      <c r="C15" s="49"/>
      <c r="D15" s="71"/>
      <c r="E15" s="71"/>
      <c r="F15" s="72"/>
      <c r="G15" s="72"/>
      <c r="H15" s="72"/>
      <c r="I15" s="72"/>
      <c r="J15" s="72"/>
      <c r="K15" s="72"/>
    </row>
    <row r="16" spans="1:11" s="57" customFormat="1" ht="10.5">
      <c r="A16" s="10" t="s">
        <v>1</v>
      </c>
      <c r="B16" s="52"/>
      <c r="C16" s="52"/>
      <c r="D16" s="53" t="s">
        <v>56</v>
      </c>
      <c r="E16" s="74"/>
      <c r="F16" s="7" t="s">
        <v>3</v>
      </c>
      <c r="G16" s="7" t="s">
        <v>3</v>
      </c>
      <c r="H16" s="6" t="s">
        <v>6</v>
      </c>
      <c r="I16" s="6" t="s">
        <v>69</v>
      </c>
      <c r="J16" s="68"/>
      <c r="K16" s="68"/>
    </row>
    <row r="17" spans="4:11" s="57" customFormat="1" ht="10.5">
      <c r="D17" s="5" t="s">
        <v>8</v>
      </c>
      <c r="E17" s="5" t="s">
        <v>9</v>
      </c>
      <c r="F17" s="2" t="s">
        <v>70</v>
      </c>
      <c r="G17" s="2" t="s">
        <v>70</v>
      </c>
      <c r="H17" s="75" t="s">
        <v>71</v>
      </c>
      <c r="I17" s="75" t="s">
        <v>61</v>
      </c>
      <c r="J17" s="68"/>
      <c r="K17" s="68"/>
    </row>
    <row r="18" spans="4:11" s="57" customFormat="1" ht="10.5">
      <c r="D18" s="61"/>
      <c r="E18" s="61"/>
      <c r="F18" s="2" t="s">
        <v>72</v>
      </c>
      <c r="G18" s="75" t="s">
        <v>73</v>
      </c>
      <c r="H18" s="2" t="s">
        <v>74</v>
      </c>
      <c r="I18" s="75" t="s">
        <v>75</v>
      </c>
      <c r="J18" s="68"/>
      <c r="K18" s="68"/>
    </row>
    <row r="19" spans="1:11" s="57" customFormat="1" ht="10.5">
      <c r="A19" s="58"/>
      <c r="B19" s="58"/>
      <c r="C19" s="58"/>
      <c r="D19" s="76"/>
      <c r="E19" s="76"/>
      <c r="F19" s="21" t="s">
        <v>76</v>
      </c>
      <c r="G19" s="21" t="s">
        <v>77</v>
      </c>
      <c r="H19" s="21" t="s">
        <v>78</v>
      </c>
      <c r="I19" s="21" t="s">
        <v>78</v>
      </c>
      <c r="J19" s="68"/>
      <c r="K19" s="68"/>
    </row>
    <row r="20" spans="1:11" ht="12.75">
      <c r="A20" s="57"/>
      <c r="B20" s="57"/>
      <c r="C20" s="49"/>
      <c r="D20" s="71"/>
      <c r="E20" s="71"/>
      <c r="F20" s="72"/>
      <c r="G20" s="72"/>
      <c r="H20" s="72"/>
      <c r="I20" s="72"/>
      <c r="J20" s="72"/>
      <c r="K20" s="72"/>
    </row>
    <row r="21" spans="1:11" s="57" customFormat="1" ht="12.75">
      <c r="A21" s="65" t="s">
        <v>79</v>
      </c>
      <c r="D21" s="66">
        <v>2.21</v>
      </c>
      <c r="E21" s="66">
        <v>0.026</v>
      </c>
      <c r="F21" s="68">
        <v>47764629</v>
      </c>
      <c r="G21" s="68">
        <v>25014716</v>
      </c>
      <c r="H21" s="68">
        <v>73255355</v>
      </c>
      <c r="I21" s="68">
        <f>+H21-G21-F21</f>
        <v>476010</v>
      </c>
      <c r="J21" s="68"/>
      <c r="K21" s="68"/>
    </row>
    <row r="22" spans="1:11" ht="12.75">
      <c r="A22" s="49"/>
      <c r="B22" s="49"/>
      <c r="C22" s="49"/>
      <c r="D22" s="71"/>
      <c r="E22" s="71"/>
      <c r="F22" s="72"/>
      <c r="G22" s="72"/>
      <c r="H22" s="72"/>
      <c r="I22" s="72"/>
      <c r="J22" s="72"/>
      <c r="K22" s="72"/>
    </row>
    <row r="23" spans="1:11" ht="12.75">
      <c r="A23" s="49"/>
      <c r="B23" s="49"/>
      <c r="C23" s="49"/>
      <c r="D23" s="71"/>
      <c r="E23" s="71"/>
      <c r="F23" s="72"/>
      <c r="G23" s="72"/>
      <c r="H23" s="72"/>
      <c r="I23" s="72"/>
      <c r="J23" s="72"/>
      <c r="K23" s="72"/>
    </row>
    <row r="24" spans="1:11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2.75">
      <c r="A25" s="49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42" ht="12.75">
      <c r="A42">
        <f>22701586+55852</f>
        <v>22757438</v>
      </c>
    </row>
  </sheetData>
  <printOptions/>
  <pageMargins left="1.4960629921259843" right="0.7480314960629921" top="0.4724409448818898" bottom="0.6299212598425197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rgrodrig</cp:lastModifiedBy>
  <cp:lastPrinted>2004-12-22T14:32:14Z</cp:lastPrinted>
  <dcterms:created xsi:type="dcterms:W3CDTF">1998-12-29T20:15:03Z</dcterms:created>
  <dcterms:modified xsi:type="dcterms:W3CDTF">2004-12-23T14:25:31Z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371848857</vt:i4>
  </property>
  <property fmtid="{D5CDD505-2E9C-101B-9397-08002B2CF9AE}" pid="3" name="_EmailSubject">
    <vt:lpwstr>cumplimiento vida y mutuales</vt:lpwstr>
  </property>
  <property fmtid="{D5CDD505-2E9C-101B-9397-08002B2CF9AE}" pid="4" name="_AuthorEmail">
    <vt:lpwstr>AAAlvarado@svs.cl</vt:lpwstr>
  </property>
  <property fmtid="{D5CDD505-2E9C-101B-9397-08002B2CF9AE}" pid="5" name="_AuthorEmailDisplayName">
    <vt:lpwstr>Alvarado Bravo Alejandro</vt:lpwstr>
  </property>
  <property fmtid="{D5CDD505-2E9C-101B-9397-08002B2CF9AE}" pid="6" name="_PreviousAdHocReviewCycleID">
    <vt:i4>137547576</vt:i4>
  </property>
  <property fmtid="{D5CDD505-2E9C-101B-9397-08002B2CF9AE}" pid="7" name="_ReviewingToolsShownOnce">
    <vt:lpwstr/>
  </property>
</Properties>
</file>