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CUMPV" sheetId="1" r:id="rId1"/>
    <sheet name="CMUTUAL" sheetId="2" r:id="rId2"/>
  </sheets>
  <definedNames>
    <definedName name="_xlnm.Print_Area" localSheetId="1">'CMUTUAL'!$A$1:$K$23</definedName>
    <definedName name="_xlnm.Print_Area" localSheetId="0">'CUMPV'!$A$1:$M$43</definedName>
  </definedNames>
  <calcPr fullCalcOnLoad="1"/>
</workbook>
</file>

<file path=xl/sharedStrings.xml><?xml version="1.0" encoding="utf-8"?>
<sst xmlns="http://schemas.openxmlformats.org/spreadsheetml/2006/main" count="111" uniqueCount="84">
  <si>
    <t>CUMPLIMIENTO DE NORMAS</t>
  </si>
  <si>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</si>
  <si>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</si>
  <si>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</si>
  <si>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</si>
  <si>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</si>
  <si>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</si>
  <si>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</si>
  <si>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</si>
  <si>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</si>
  <si>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</si>
  <si>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</si>
  <si>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</si>
  <si>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</si>
  <si>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</si>
  <si>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</si>
  <si>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</si>
  <si>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</si>
  <si>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</si>
  <si>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</si>
  <si>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</si>
  <si>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</si>
  <si>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</si>
  <si>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</si>
  <si>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</si>
  <si>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</si>
  <si>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</si>
  <si>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</si>
  <si>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</si>
  <si>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</si>
  <si>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Ohio National</t>
  </si>
  <si>
    <t>BBVA</t>
  </si>
  <si>
    <t xml:space="preserve">Cigna   </t>
  </si>
  <si>
    <t xml:space="preserve">Huelén </t>
  </si>
  <si>
    <t>Banchile</t>
  </si>
  <si>
    <t>Met Life</t>
  </si>
  <si>
    <t>TOTAL REASEGURADORAS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</si>
  <si>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</si>
  <si>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</si>
  <si>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</si>
  <si>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</si>
  <si>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</si>
  <si>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</si>
  <si>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</si>
  <si>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</si>
  <si>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 xml:space="preserve">ABN Amro </t>
  </si>
  <si>
    <t xml:space="preserve">Ace </t>
  </si>
  <si>
    <t>Bice</t>
  </si>
  <si>
    <t xml:space="preserve">Mapfre  </t>
  </si>
  <si>
    <t xml:space="preserve">Security Previsión </t>
  </si>
  <si>
    <t>Security Rentas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</si>
  <si>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</si>
  <si>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</si>
  <si>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</si>
  <si>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</si>
  <si>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</si>
  <si>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</si>
  <si>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</si>
  <si>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</si>
  <si>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</si>
  <si>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</si>
  <si>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</si>
  <si>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</si>
  <si>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</si>
  <si>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</si>
  <si>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</si>
  <si>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</si>
  <si>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</si>
  <si>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</si>
  <si>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</si>
  <si>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</si>
  <si>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</si>
  <si>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</si>
  <si>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</si>
  <si>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</si>
  <si>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</si>
  <si>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1)</t>
  </si>
  <si>
    <t>Por resolución Nº352 del 10.08.06 de esta Superintendencia, se aprobó el cambio de nombre de Altavida Santander Seguros de Vida S.A. por el de Santander Seguros de Vida S.A.</t>
  </si>
  <si>
    <t>(al 30 de septiembre de 2006, montos expresados en miles de pesos)</t>
  </si>
  <si>
    <t>MUTUALIDAD DE CARABINEROS</t>
  </si>
  <si>
    <t>MUTUALIDAD DEL EJERCITO Y AVIACION</t>
  </si>
  <si>
    <t>MUTUAL DE SEGUROS</t>
  </si>
  <si>
    <t xml:space="preserve">CLC </t>
  </si>
  <si>
    <t>Santander (1)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</si>
</sst>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 quotePrefix="1">
      <alignment horizontal="center"/>
    </xf>
    <xf numFmtId="2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justify" vertical="top" wrapText="1"/>
    </xf>
    <xf numFmtId="0" fontId="0" fillId="0" borderId="0" xfId="0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64"/>
  <sheetViews>
    <sheetView tabSelected="1" zoomScale="80" zoomScaleNormal="80" workbookViewId="0" topLeftCell="A1">
      <selection activeCell="B1" sqref="B1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1" spans="1:5" ht="12.75">
      <c r="A1" s="39" t="s">
        <v>0</v>
      </c>
      <c r="B1" s="39"/>
      <c r="C1" s="40"/>
      <c r="D1" s="40"/>
      <c r="E1" s="14"/>
    </row>
    <row r="2" spans="1:4" ht="12.75">
      <c r="A2" s="41" t="s">
        <v>1</v>
      </c>
      <c r="B2" s="41"/>
      <c r="C2" s="40"/>
      <c r="D2" s="40"/>
    </row>
    <row r="3" spans="1:13" ht="12.75">
      <c r="A3" s="11" t="s">
        <v>78</v>
      </c>
      <c r="B3" s="41"/>
      <c r="C3" s="40"/>
      <c r="D3" s="40"/>
      <c r="M3" s="8"/>
    </row>
    <row r="4" spans="1:14" ht="12.75">
      <c r="A4" s="10" t="s">
        <v>2</v>
      </c>
      <c r="B4" s="10"/>
      <c r="C4" s="6" t="s">
        <v>3</v>
      </c>
      <c r="D4" s="76" t="s">
        <v>17</v>
      </c>
      <c r="E4" s="76"/>
      <c r="F4" s="6" t="s">
        <v>4</v>
      </c>
      <c r="G4" s="7" t="s">
        <v>5</v>
      </c>
      <c r="H4" s="7" t="s">
        <v>6</v>
      </c>
      <c r="I4" s="6" t="s">
        <v>29</v>
      </c>
      <c r="J4" s="6" t="s">
        <v>7</v>
      </c>
      <c r="K4" s="6" t="s">
        <v>7</v>
      </c>
      <c r="L4" s="6" t="s">
        <v>7</v>
      </c>
      <c r="M4" s="6" t="s">
        <v>7</v>
      </c>
      <c r="N4" s="14"/>
    </row>
    <row r="5" spans="1:14" ht="12.75">
      <c r="A5" s="3"/>
      <c r="B5" s="3"/>
      <c r="C5" s="4" t="s">
        <v>8</v>
      </c>
      <c r="D5" s="5" t="s">
        <v>9</v>
      </c>
      <c r="E5" s="5" t="s">
        <v>10</v>
      </c>
      <c r="F5" s="4" t="s">
        <v>11</v>
      </c>
      <c r="G5" s="2" t="s">
        <v>12</v>
      </c>
      <c r="H5" s="5" t="s">
        <v>13</v>
      </c>
      <c r="I5" s="5" t="s">
        <v>14</v>
      </c>
      <c r="J5" s="5" t="s">
        <v>26</v>
      </c>
      <c r="K5" s="5" t="s">
        <v>27</v>
      </c>
      <c r="L5" s="70" t="s">
        <v>28</v>
      </c>
      <c r="M5" s="13" t="s">
        <v>25</v>
      </c>
      <c r="N5" s="14"/>
    </row>
    <row r="6" spans="1:13" ht="12.75">
      <c r="A6" s="8"/>
      <c r="B6" s="8"/>
      <c r="C6" s="8"/>
      <c r="D6" s="8"/>
      <c r="E6" s="8"/>
      <c r="F6" s="20" t="s">
        <v>15</v>
      </c>
      <c r="G6" s="21" t="s">
        <v>8</v>
      </c>
      <c r="H6" s="20" t="s">
        <v>15</v>
      </c>
      <c r="I6" s="22"/>
      <c r="J6" s="8"/>
      <c r="K6" s="8"/>
      <c r="L6" s="8"/>
      <c r="M6" s="8"/>
    </row>
    <row r="7" spans="1:13" ht="12.75">
      <c r="A7" s="3"/>
      <c r="B7" s="3"/>
      <c r="C7" s="3"/>
      <c r="D7" s="3"/>
      <c r="E7" s="3"/>
      <c r="F7" s="4"/>
      <c r="G7" s="9"/>
      <c r="H7" s="4"/>
      <c r="I7" s="5"/>
      <c r="J7" s="3"/>
      <c r="K7" s="3"/>
      <c r="L7" s="3"/>
      <c r="M7" s="3"/>
    </row>
    <row r="8" spans="1:13" s="16" customFormat="1" ht="12.75">
      <c r="A8" s="77" t="s">
        <v>45</v>
      </c>
      <c r="B8" s="77"/>
      <c r="C8" s="16">
        <v>1822417</v>
      </c>
      <c r="D8" s="18">
        <v>0.36</v>
      </c>
      <c r="E8" s="18">
        <v>0.29</v>
      </c>
      <c r="F8" s="16">
        <v>1822417</v>
      </c>
      <c r="G8" s="16">
        <f aca="true" t="shared" si="0" ref="G8:G24">+J8+K8+L8+M8</f>
        <v>2139391</v>
      </c>
      <c r="H8" s="15">
        <f aca="true" t="shared" si="1" ref="H8:H34">G8-F8</f>
        <v>316974</v>
      </c>
      <c r="I8" s="16">
        <v>0</v>
      </c>
      <c r="J8" s="16">
        <v>0</v>
      </c>
      <c r="K8" s="16">
        <v>166313</v>
      </c>
      <c r="L8" s="16">
        <v>0</v>
      </c>
      <c r="M8" s="16">
        <v>1973078</v>
      </c>
    </row>
    <row r="9" spans="1:13" s="16" customFormat="1" ht="12.75">
      <c r="A9" s="77" t="s">
        <v>46</v>
      </c>
      <c r="B9" s="77"/>
      <c r="C9" s="16">
        <v>1656104</v>
      </c>
      <c r="D9" s="18">
        <v>0.48</v>
      </c>
      <c r="E9" s="18">
        <v>0.48</v>
      </c>
      <c r="F9" s="16">
        <v>1656104</v>
      </c>
      <c r="G9" s="16">
        <f t="shared" si="0"/>
        <v>2429777</v>
      </c>
      <c r="H9" s="15">
        <f>G9-F9</f>
        <v>773673</v>
      </c>
      <c r="I9" s="16">
        <v>9919</v>
      </c>
      <c r="J9" s="16">
        <v>0</v>
      </c>
      <c r="K9" s="16">
        <v>0</v>
      </c>
      <c r="L9" s="16">
        <v>0</v>
      </c>
      <c r="M9" s="16">
        <v>2429777</v>
      </c>
    </row>
    <row r="10" spans="1:14" s="15" customFormat="1" ht="12.75">
      <c r="A10" s="17" t="s">
        <v>34</v>
      </c>
      <c r="B10" s="17"/>
      <c r="C10" s="16">
        <v>4801694</v>
      </c>
      <c r="D10" s="18">
        <v>2.31</v>
      </c>
      <c r="E10" s="18">
        <v>0.6</v>
      </c>
      <c r="F10" s="16">
        <v>18972981</v>
      </c>
      <c r="G10" s="15">
        <f t="shared" si="0"/>
        <v>23255176</v>
      </c>
      <c r="H10" s="15">
        <f t="shared" si="1"/>
        <v>4282195</v>
      </c>
      <c r="I10" s="16">
        <v>923265</v>
      </c>
      <c r="J10" s="16">
        <v>0</v>
      </c>
      <c r="K10" s="16">
        <f>1910435+11839907+8051+495865</f>
        <v>14254258</v>
      </c>
      <c r="L10" s="16">
        <v>0</v>
      </c>
      <c r="M10" s="16">
        <v>9000918</v>
      </c>
      <c r="N10" s="16"/>
    </row>
    <row r="11" spans="1:13" s="16" customFormat="1" ht="12.75">
      <c r="A11" s="17" t="s">
        <v>31</v>
      </c>
      <c r="B11" s="17"/>
      <c r="C11" s="16">
        <v>7082633</v>
      </c>
      <c r="D11" s="18">
        <v>6.51</v>
      </c>
      <c r="E11" s="18">
        <v>0.18</v>
      </c>
      <c r="F11" s="16">
        <v>113532935</v>
      </c>
      <c r="G11" s="15">
        <f t="shared" si="0"/>
        <v>124252630</v>
      </c>
      <c r="H11" s="15">
        <f>G11-F11</f>
        <v>10719695</v>
      </c>
      <c r="I11" s="16">
        <v>976789</v>
      </c>
      <c r="J11" s="16">
        <v>101733978</v>
      </c>
      <c r="K11" s="16">
        <f>462252+4254052</f>
        <v>4716304</v>
      </c>
      <c r="L11" s="16">
        <v>0</v>
      </c>
      <c r="M11" s="16">
        <v>17802348</v>
      </c>
    </row>
    <row r="12" spans="1:13" s="16" customFormat="1" ht="12.75">
      <c r="A12" s="17" t="s">
        <v>47</v>
      </c>
      <c r="B12" s="17"/>
      <c r="C12" s="16">
        <v>81718283</v>
      </c>
      <c r="D12" s="18">
        <v>9.29</v>
      </c>
      <c r="E12" s="18">
        <v>0.55</v>
      </c>
      <c r="F12" s="16">
        <v>1333628400</v>
      </c>
      <c r="G12" s="15">
        <f t="shared" si="0"/>
        <v>1356666297</v>
      </c>
      <c r="H12" s="15">
        <f>G12-F12</f>
        <v>23037897</v>
      </c>
      <c r="I12" s="16">
        <v>43713741</v>
      </c>
      <c r="J12" s="16">
        <v>1208612602</v>
      </c>
      <c r="K12" s="16">
        <f>3260618+30883542+10917860</f>
        <v>45062020</v>
      </c>
      <c r="L12" s="16">
        <v>5194</v>
      </c>
      <c r="M12" s="16">
        <v>102986481</v>
      </c>
    </row>
    <row r="13" spans="1:13" s="16" customFormat="1" ht="12.75">
      <c r="A13" s="74" t="s">
        <v>40</v>
      </c>
      <c r="B13" s="75"/>
      <c r="C13" s="16">
        <v>5539376</v>
      </c>
      <c r="D13" s="18">
        <v>4.56</v>
      </c>
      <c r="E13" s="18">
        <v>0.35</v>
      </c>
      <c r="F13" s="16">
        <v>51552257</v>
      </c>
      <c r="G13" s="16">
        <f t="shared" si="0"/>
        <v>56571801</v>
      </c>
      <c r="H13" s="15">
        <f t="shared" si="1"/>
        <v>5019544</v>
      </c>
      <c r="I13" s="16">
        <v>232152</v>
      </c>
      <c r="J13" s="16">
        <v>24821729</v>
      </c>
      <c r="K13" s="16">
        <f>2496269+9110536+556422+9188076</f>
        <v>21351303</v>
      </c>
      <c r="L13" s="16">
        <v>0</v>
      </c>
      <c r="M13" s="16">
        <v>10398769</v>
      </c>
    </row>
    <row r="14" spans="1:13" s="15" customFormat="1" ht="12.75">
      <c r="A14" s="17" t="s">
        <v>43</v>
      </c>
      <c r="B14" s="19"/>
      <c r="C14" s="16">
        <v>8981718</v>
      </c>
      <c r="D14" s="18">
        <v>2.58</v>
      </c>
      <c r="E14" s="18">
        <v>0.77</v>
      </c>
      <c r="F14" s="16">
        <v>30309405</v>
      </c>
      <c r="G14" s="15">
        <f t="shared" si="0"/>
        <v>30792802</v>
      </c>
      <c r="H14" s="15">
        <f t="shared" si="1"/>
        <v>483397</v>
      </c>
      <c r="I14" s="16">
        <v>281025</v>
      </c>
      <c r="J14" s="16">
        <v>0</v>
      </c>
      <c r="K14" s="16">
        <f>2152451+19175236</f>
        <v>21327687</v>
      </c>
      <c r="L14" s="16">
        <v>0</v>
      </c>
      <c r="M14" s="16">
        <v>9465115</v>
      </c>
    </row>
    <row r="15" spans="1:13" s="16" customFormat="1" ht="12.75">
      <c r="A15" s="17" t="s">
        <v>19</v>
      </c>
      <c r="B15" s="19"/>
      <c r="C15" s="16">
        <v>41062042</v>
      </c>
      <c r="D15" s="18">
        <v>8.22</v>
      </c>
      <c r="E15" s="18">
        <v>0.41</v>
      </c>
      <c r="F15" s="16">
        <v>673328336</v>
      </c>
      <c r="G15" s="16">
        <f t="shared" si="0"/>
        <v>705302941</v>
      </c>
      <c r="H15" s="15">
        <f t="shared" si="1"/>
        <v>31974605</v>
      </c>
      <c r="I15" s="16">
        <v>5562543</v>
      </c>
      <c r="J15" s="16">
        <v>547527679</v>
      </c>
      <c r="K15" s="16">
        <f>9801107+32238674+5434182+34930319</f>
        <v>82404282</v>
      </c>
      <c r="L15" s="16">
        <v>2644484</v>
      </c>
      <c r="M15" s="16">
        <v>72726496</v>
      </c>
    </row>
    <row r="16" spans="1:14" s="25" customFormat="1" ht="12.75">
      <c r="A16" s="17" t="s">
        <v>32</v>
      </c>
      <c r="B16" s="17"/>
      <c r="C16" s="15">
        <v>6448890</v>
      </c>
      <c r="D16" s="24">
        <v>4.76</v>
      </c>
      <c r="E16" s="24">
        <v>0.09</v>
      </c>
      <c r="F16" s="15">
        <v>94670128</v>
      </c>
      <c r="G16" s="15">
        <f t="shared" si="0"/>
        <v>106980829</v>
      </c>
      <c r="H16" s="15">
        <f t="shared" si="1"/>
        <v>12310701</v>
      </c>
      <c r="I16" s="15">
        <v>139218</v>
      </c>
      <c r="J16" s="15">
        <v>85209046</v>
      </c>
      <c r="K16" s="15">
        <f>1284059+820060+1007618</f>
        <v>3111737</v>
      </c>
      <c r="L16" s="15">
        <v>0</v>
      </c>
      <c r="M16" s="15">
        <v>18660046</v>
      </c>
      <c r="N16" s="15"/>
    </row>
    <row r="17" spans="1:14" s="25" customFormat="1" ht="12.75">
      <c r="A17" s="17" t="s">
        <v>82</v>
      </c>
      <c r="B17" s="17"/>
      <c r="C17" s="15">
        <v>1656104</v>
      </c>
      <c r="D17" s="24">
        <v>0.11</v>
      </c>
      <c r="E17" s="24">
        <v>0.11</v>
      </c>
      <c r="F17" s="15">
        <v>1656104</v>
      </c>
      <c r="G17" s="16">
        <f t="shared" si="0"/>
        <v>1709950</v>
      </c>
      <c r="H17" s="15">
        <f>G17-F17</f>
        <v>53846</v>
      </c>
      <c r="I17" s="15">
        <v>355</v>
      </c>
      <c r="J17" s="15">
        <v>0</v>
      </c>
      <c r="K17" s="15">
        <v>0</v>
      </c>
      <c r="L17" s="15">
        <v>0</v>
      </c>
      <c r="M17" s="15">
        <v>1709950</v>
      </c>
      <c r="N17" s="16"/>
    </row>
    <row r="18" spans="1:13" s="16" customFormat="1" ht="12.75">
      <c r="A18" s="17" t="s">
        <v>38</v>
      </c>
      <c r="B18" s="19"/>
      <c r="C18" s="16">
        <v>17072677</v>
      </c>
      <c r="D18" s="18">
        <v>6.07</v>
      </c>
      <c r="E18" s="18">
        <v>0.21</v>
      </c>
      <c r="F18" s="16">
        <v>297131132</v>
      </c>
      <c r="G18" s="16">
        <f t="shared" si="0"/>
        <v>324014868</v>
      </c>
      <c r="H18" s="15">
        <f t="shared" si="1"/>
        <v>26883736</v>
      </c>
      <c r="I18" s="16">
        <v>1000420</v>
      </c>
      <c r="J18" s="16">
        <v>277959926</v>
      </c>
      <c r="K18" s="16">
        <f>37585+2060944</f>
        <v>2098529</v>
      </c>
      <c r="L18" s="16">
        <v>0</v>
      </c>
      <c r="M18" s="16">
        <v>43956413</v>
      </c>
    </row>
    <row r="19" spans="1:13" s="16" customFormat="1" ht="12.75">
      <c r="A19" s="17" t="s">
        <v>20</v>
      </c>
      <c r="B19" s="17"/>
      <c r="C19" s="16">
        <v>111895628</v>
      </c>
      <c r="D19" s="18">
        <v>7.19</v>
      </c>
      <c r="E19" s="18">
        <v>0.47</v>
      </c>
      <c r="F19" s="16">
        <v>1788962968</v>
      </c>
      <c r="G19" s="16">
        <f t="shared" si="0"/>
        <v>1899662562</v>
      </c>
      <c r="H19" s="15">
        <f t="shared" si="1"/>
        <v>110699594</v>
      </c>
      <c r="I19" s="16">
        <v>30696545</v>
      </c>
      <c r="J19" s="16">
        <v>1543772812</v>
      </c>
      <c r="K19" s="16">
        <f>2033138+44624440+23246356+54290693</f>
        <v>124194627</v>
      </c>
      <c r="L19" s="16">
        <v>507421</v>
      </c>
      <c r="M19" s="16">
        <v>231187702</v>
      </c>
    </row>
    <row r="20" spans="1:13" s="16" customFormat="1" ht="12.75">
      <c r="A20" s="17" t="s">
        <v>21</v>
      </c>
      <c r="B20" s="17"/>
      <c r="C20" s="16">
        <v>20732605</v>
      </c>
      <c r="D20" s="18">
        <v>6.73</v>
      </c>
      <c r="E20" s="18">
        <v>0.13</v>
      </c>
      <c r="F20" s="16">
        <v>312316974</v>
      </c>
      <c r="G20" s="16">
        <f t="shared" si="0"/>
        <v>330408776</v>
      </c>
      <c r="H20" s="15">
        <f t="shared" si="1"/>
        <v>18091802</v>
      </c>
      <c r="I20" s="16">
        <v>5851974</v>
      </c>
      <c r="J20" s="16">
        <v>257759392</v>
      </c>
      <c r="K20" s="16">
        <f>11837479+1499548+18508773+2674851</f>
        <v>34520651</v>
      </c>
      <c r="L20" s="16">
        <v>380037</v>
      </c>
      <c r="M20" s="16">
        <v>37748696</v>
      </c>
    </row>
    <row r="21" spans="1:13" s="16" customFormat="1" ht="12.75">
      <c r="A21" s="17" t="s">
        <v>39</v>
      </c>
      <c r="B21" s="17"/>
      <c r="C21" s="16">
        <v>23843682</v>
      </c>
      <c r="D21" s="18">
        <v>11.72</v>
      </c>
      <c r="E21" s="18">
        <v>0.33</v>
      </c>
      <c r="F21" s="16">
        <v>415421518</v>
      </c>
      <c r="G21" s="16">
        <f t="shared" si="0"/>
        <v>422081231</v>
      </c>
      <c r="H21" s="15">
        <f t="shared" si="1"/>
        <v>6659713</v>
      </c>
      <c r="I21" s="16">
        <v>2472201</v>
      </c>
      <c r="J21" s="16">
        <v>321587211</v>
      </c>
      <c r="K21" s="16">
        <f>2514917+15212189+24225456+29154672</f>
        <v>71107234</v>
      </c>
      <c r="L21" s="16">
        <v>313446</v>
      </c>
      <c r="M21" s="16">
        <v>29073340</v>
      </c>
    </row>
    <row r="22" spans="1:13" s="16" customFormat="1" ht="12.75">
      <c r="A22" s="17" t="s">
        <v>33</v>
      </c>
      <c r="B22" s="17"/>
      <c r="C22" s="16">
        <v>1656104</v>
      </c>
      <c r="D22" s="18">
        <v>0.81</v>
      </c>
      <c r="E22" s="18">
        <v>0.06</v>
      </c>
      <c r="F22" s="16">
        <v>3750357</v>
      </c>
      <c r="G22" s="16">
        <f t="shared" si="0"/>
        <v>4607531</v>
      </c>
      <c r="H22" s="15">
        <f t="shared" si="1"/>
        <v>857174</v>
      </c>
      <c r="I22" s="16">
        <v>339512</v>
      </c>
      <c r="J22" s="16">
        <v>0</v>
      </c>
      <c r="K22" s="16">
        <f>299517+1794736</f>
        <v>2094253</v>
      </c>
      <c r="L22" s="16">
        <v>0</v>
      </c>
      <c r="M22" s="16">
        <v>2513278</v>
      </c>
    </row>
    <row r="23" spans="1:14" s="26" customFormat="1" ht="12.75">
      <c r="A23" s="17" t="s">
        <v>41</v>
      </c>
      <c r="B23" s="17"/>
      <c r="C23" s="16">
        <v>96289511</v>
      </c>
      <c r="D23" s="18">
        <v>9.3</v>
      </c>
      <c r="E23" s="18">
        <v>0.34</v>
      </c>
      <c r="F23" s="16">
        <v>1583708301</v>
      </c>
      <c r="G23" s="15">
        <f t="shared" si="0"/>
        <v>1612924943</v>
      </c>
      <c r="H23" s="15">
        <f t="shared" si="1"/>
        <v>29216642</v>
      </c>
      <c r="I23" s="16">
        <v>26010095</v>
      </c>
      <c r="J23" s="16">
        <v>1357553930</v>
      </c>
      <c r="K23" s="16">
        <f>5856006+57157078+12770403+37650880</f>
        <v>113434367</v>
      </c>
      <c r="L23" s="16">
        <v>335044</v>
      </c>
      <c r="M23" s="16">
        <v>141601602</v>
      </c>
      <c r="N23" s="16"/>
    </row>
    <row r="24" spans="1:14" s="26" customFormat="1" ht="12.75">
      <c r="A24" s="17" t="s">
        <v>22</v>
      </c>
      <c r="B24" s="17"/>
      <c r="C24" s="16">
        <v>15902953</v>
      </c>
      <c r="D24" s="18">
        <v>3.22</v>
      </c>
      <c r="E24" s="18">
        <v>0.46</v>
      </c>
      <c r="F24" s="16">
        <v>149605375</v>
      </c>
      <c r="G24" s="15">
        <f t="shared" si="0"/>
        <v>162965890</v>
      </c>
      <c r="H24" s="15">
        <f>G24-F24</f>
        <v>13360515</v>
      </c>
      <c r="I24" s="16">
        <v>9390861</v>
      </c>
      <c r="J24" s="16">
        <v>32216678</v>
      </c>
      <c r="K24" s="16">
        <f>5866455+50775077+1355138+45157717</f>
        <v>103154387</v>
      </c>
      <c r="L24" s="16">
        <v>271</v>
      </c>
      <c r="M24" s="16">
        <v>27594554</v>
      </c>
      <c r="N24" s="16"/>
    </row>
    <row r="25" spans="1:13" s="15" customFormat="1" ht="12.75">
      <c r="A25" s="17" t="s">
        <v>48</v>
      </c>
      <c r="B25" s="17"/>
      <c r="C25" s="16">
        <v>1777289</v>
      </c>
      <c r="D25" s="18">
        <v>7.75</v>
      </c>
      <c r="E25" s="18">
        <v>0.22</v>
      </c>
      <c r="F25" s="16">
        <v>25374971</v>
      </c>
      <c r="G25" s="15">
        <f aca="true" t="shared" si="2" ref="G25:G33">+J25+K25+L25+M25</f>
        <v>26318371</v>
      </c>
      <c r="H25" s="15">
        <f aca="true" t="shared" si="3" ref="H25:H32">G25-F25</f>
        <v>943400</v>
      </c>
      <c r="I25" s="16">
        <v>90758</v>
      </c>
      <c r="J25" s="16">
        <v>22453882</v>
      </c>
      <c r="K25" s="16">
        <f>101274+746157+324102</f>
        <v>1171533</v>
      </c>
      <c r="L25" s="16">
        <v>0</v>
      </c>
      <c r="M25" s="16">
        <v>2692956</v>
      </c>
    </row>
    <row r="26" spans="1:13" s="15" customFormat="1" ht="12.75">
      <c r="A26" s="17" t="s">
        <v>35</v>
      </c>
      <c r="B26" s="17"/>
      <c r="C26" s="16">
        <v>75169425</v>
      </c>
      <c r="D26" s="18">
        <v>10.1</v>
      </c>
      <c r="E26" s="18">
        <v>0.21</v>
      </c>
      <c r="F26" s="16">
        <v>1216977272</v>
      </c>
      <c r="G26" s="15">
        <f t="shared" si="2"/>
        <v>1225636920</v>
      </c>
      <c r="H26" s="15">
        <f t="shared" si="3"/>
        <v>8659648</v>
      </c>
      <c r="I26" s="16">
        <v>5846768</v>
      </c>
      <c r="J26" s="16">
        <v>1078655214</v>
      </c>
      <c r="K26" s="16">
        <f>10537874+25007298+1522858+25970473</f>
        <v>63038503</v>
      </c>
      <c r="L26" s="16">
        <v>613</v>
      </c>
      <c r="M26" s="16">
        <v>83942590</v>
      </c>
    </row>
    <row r="27" spans="1:13" s="16" customFormat="1" ht="12.75">
      <c r="A27" s="17" t="s">
        <v>30</v>
      </c>
      <c r="B27" s="17"/>
      <c r="C27" s="16">
        <v>19293297</v>
      </c>
      <c r="D27" s="18">
        <v>12.2</v>
      </c>
      <c r="E27" s="18">
        <v>0.09</v>
      </c>
      <c r="F27" s="16">
        <v>339558006</v>
      </c>
      <c r="G27" s="16">
        <f t="shared" si="2"/>
        <v>343256862</v>
      </c>
      <c r="H27" s="15">
        <f t="shared" si="3"/>
        <v>3698856</v>
      </c>
      <c r="I27" s="16">
        <v>362031</v>
      </c>
      <c r="J27" s="16">
        <v>315953747</v>
      </c>
      <c r="K27" s="16">
        <f>554567+3724839+31556</f>
        <v>4310962</v>
      </c>
      <c r="L27" s="16">
        <v>0</v>
      </c>
      <c r="M27" s="16">
        <v>22992153</v>
      </c>
    </row>
    <row r="28" spans="1:13" s="15" customFormat="1" ht="12.75">
      <c r="A28" s="17" t="s">
        <v>44</v>
      </c>
      <c r="B28" s="19"/>
      <c r="C28" s="16">
        <v>37358457</v>
      </c>
      <c r="D28" s="18">
        <v>9.3</v>
      </c>
      <c r="E28" s="18">
        <v>0.22</v>
      </c>
      <c r="F28" s="16">
        <v>614696734</v>
      </c>
      <c r="G28" s="15">
        <f>+J28+K28+L28+M28</f>
        <v>621371667</v>
      </c>
      <c r="H28" s="15">
        <f>G28-F28</f>
        <v>6674933</v>
      </c>
      <c r="I28" s="16">
        <v>11267581</v>
      </c>
      <c r="J28" s="16">
        <v>559614921</v>
      </c>
      <c r="K28" s="16">
        <f>71150+2812728+18982712</f>
        <v>21866590</v>
      </c>
      <c r="L28" s="16">
        <v>301485</v>
      </c>
      <c r="M28" s="16">
        <v>39588671</v>
      </c>
    </row>
    <row r="29" spans="1:13" s="15" customFormat="1" ht="12.75">
      <c r="A29" s="17" t="s">
        <v>42</v>
      </c>
      <c r="B29" s="19"/>
      <c r="C29" s="16">
        <v>66961365</v>
      </c>
      <c r="D29" s="18">
        <v>15.11</v>
      </c>
      <c r="E29" s="18">
        <v>0.46</v>
      </c>
      <c r="F29" s="16">
        <v>1170980245</v>
      </c>
      <c r="G29" s="15">
        <f t="shared" si="2"/>
        <v>1177762458</v>
      </c>
      <c r="H29" s="15">
        <f t="shared" si="3"/>
        <v>6782213</v>
      </c>
      <c r="I29" s="16">
        <v>6866961</v>
      </c>
      <c r="J29" s="16">
        <v>1086387422</v>
      </c>
      <c r="K29" s="16">
        <f>971354+11435197+2331605+2963530</f>
        <v>17701686</v>
      </c>
      <c r="L29" s="16">
        <v>0</v>
      </c>
      <c r="M29" s="16">
        <v>73673350</v>
      </c>
    </row>
    <row r="30" spans="1:13" s="16" customFormat="1" ht="12.75">
      <c r="A30" s="17" t="s">
        <v>23</v>
      </c>
      <c r="B30" s="17"/>
      <c r="C30" s="16">
        <v>15391374</v>
      </c>
      <c r="D30" s="18">
        <v>8.52</v>
      </c>
      <c r="E30" s="18">
        <v>0.23</v>
      </c>
      <c r="F30" s="16">
        <v>270247736</v>
      </c>
      <c r="G30" s="16">
        <f>+J30+K30+L30+M30</f>
        <v>271990597</v>
      </c>
      <c r="H30" s="15">
        <f>G30-F30</f>
        <v>1742861</v>
      </c>
      <c r="I30" s="16">
        <v>14362369</v>
      </c>
      <c r="J30" s="16">
        <v>253465701</v>
      </c>
      <c r="K30" s="16">
        <f>978019+181487+269883</f>
        <v>1429389</v>
      </c>
      <c r="L30" s="16">
        <v>1564</v>
      </c>
      <c r="M30" s="16">
        <v>17093943</v>
      </c>
    </row>
    <row r="31" spans="1:14" s="15" customFormat="1" ht="12.75">
      <c r="A31" s="17" t="s">
        <v>83</v>
      </c>
      <c r="B31" s="17"/>
      <c r="C31" s="16">
        <v>17041454</v>
      </c>
      <c r="D31" s="18">
        <v>0.88</v>
      </c>
      <c r="E31" s="18">
        <v>0.31</v>
      </c>
      <c r="F31" s="16">
        <v>49512582</v>
      </c>
      <c r="G31" s="15">
        <f>+J31+K31+L31+M31</f>
        <v>59185008</v>
      </c>
      <c r="H31" s="15">
        <f>G31-F31</f>
        <v>9672426</v>
      </c>
      <c r="I31" s="16">
        <v>24040599</v>
      </c>
      <c r="J31" s="16">
        <v>0</v>
      </c>
      <c r="K31" s="16">
        <f>5690053+25319629+1580539</f>
        <v>32590221</v>
      </c>
      <c r="L31" s="16">
        <v>50472</v>
      </c>
      <c r="M31" s="16">
        <v>26544315</v>
      </c>
      <c r="N31" s="16"/>
    </row>
    <row r="32" spans="1:14" s="15" customFormat="1" ht="12.75">
      <c r="A32" s="17" t="s">
        <v>49</v>
      </c>
      <c r="B32" s="17"/>
      <c r="C32" s="16">
        <v>6840322</v>
      </c>
      <c r="D32" s="18">
        <v>6.26</v>
      </c>
      <c r="E32" s="18">
        <v>0.68</v>
      </c>
      <c r="F32" s="16">
        <v>69289729</v>
      </c>
      <c r="G32" s="16">
        <f t="shared" si="2"/>
        <v>70673722</v>
      </c>
      <c r="H32" s="15">
        <f t="shared" si="3"/>
        <v>1383993</v>
      </c>
      <c r="I32" s="16">
        <v>854692</v>
      </c>
      <c r="J32" s="16">
        <v>36962477</v>
      </c>
      <c r="K32" s="16">
        <f>1982930+4725291+12418322+6806314</f>
        <v>25932857</v>
      </c>
      <c r="L32" s="16">
        <v>190792</v>
      </c>
      <c r="M32" s="16">
        <v>7587596</v>
      </c>
      <c r="N32" s="16"/>
    </row>
    <row r="33" spans="1:13" s="16" customFormat="1" ht="12.75">
      <c r="A33" s="17" t="s">
        <v>50</v>
      </c>
      <c r="B33" s="19"/>
      <c r="C33" s="16">
        <v>29364513</v>
      </c>
      <c r="D33" s="18">
        <v>10.11</v>
      </c>
      <c r="E33" s="18">
        <v>0.18</v>
      </c>
      <c r="F33" s="16">
        <v>519832923</v>
      </c>
      <c r="G33" s="16">
        <f t="shared" si="2"/>
        <v>544796589</v>
      </c>
      <c r="H33" s="15">
        <f>G33-F33</f>
        <v>24963666</v>
      </c>
      <c r="I33" s="16">
        <v>111736</v>
      </c>
      <c r="J33" s="16">
        <v>453310317</v>
      </c>
      <c r="K33" s="16">
        <v>37158093</v>
      </c>
      <c r="L33" s="16">
        <v>0</v>
      </c>
      <c r="M33" s="16">
        <v>54328179</v>
      </c>
    </row>
    <row r="34" spans="1:13" s="16" customFormat="1" ht="12.75">
      <c r="A34" s="17" t="s">
        <v>24</v>
      </c>
      <c r="B34" s="17"/>
      <c r="C34" s="16">
        <v>51565329</v>
      </c>
      <c r="D34" s="18">
        <v>8.94</v>
      </c>
      <c r="E34" s="18">
        <v>0.25</v>
      </c>
      <c r="F34" s="16">
        <v>893377481</v>
      </c>
      <c r="G34" s="15">
        <f>+J34+K34+L34+M34</f>
        <v>902685952</v>
      </c>
      <c r="H34" s="15">
        <f t="shared" si="1"/>
        <v>9308471</v>
      </c>
      <c r="I34" s="16">
        <v>25079474</v>
      </c>
      <c r="J34" s="16">
        <v>816165670</v>
      </c>
      <c r="K34" s="16">
        <f>798438+9731049+7124847+8817453</f>
        <v>26471787</v>
      </c>
      <c r="L34" s="16">
        <v>0</v>
      </c>
      <c r="M34" s="16">
        <v>60048495</v>
      </c>
    </row>
    <row r="35" spans="1:13" s="16" customFormat="1" ht="12.75">
      <c r="A35" s="27" t="s">
        <v>16</v>
      </c>
      <c r="B35" s="27"/>
      <c r="C35" s="28">
        <f>SUM(C8:C34)</f>
        <v>768925246</v>
      </c>
      <c r="D35" s="29"/>
      <c r="E35" s="29"/>
      <c r="F35" s="28">
        <f aca="true" t="shared" si="4" ref="F35:M35">SUM(F8:F34)</f>
        <v>12041873371</v>
      </c>
      <c r="G35" s="28">
        <f t="shared" si="4"/>
        <v>12410445541</v>
      </c>
      <c r="H35" s="28">
        <f t="shared" si="4"/>
        <v>368572170</v>
      </c>
      <c r="I35" s="28">
        <f t="shared" si="4"/>
        <v>216483584</v>
      </c>
      <c r="J35" s="28">
        <f t="shared" si="4"/>
        <v>10381724334</v>
      </c>
      <c r="K35" s="28">
        <f t="shared" si="4"/>
        <v>874669573</v>
      </c>
      <c r="L35" s="28">
        <f t="shared" si="4"/>
        <v>4730823</v>
      </c>
      <c r="M35" s="28">
        <f t="shared" si="4"/>
        <v>1149320811</v>
      </c>
    </row>
    <row r="36" spans="1:13" s="16" customFormat="1" ht="12.75">
      <c r="A36" s="30"/>
      <c r="B36" s="30"/>
      <c r="D36" s="18"/>
      <c r="E36" s="18"/>
      <c r="M36" s="23"/>
    </row>
    <row r="37" spans="1:14" s="15" customFormat="1" ht="12.75">
      <c r="A37" s="17" t="s">
        <v>18</v>
      </c>
      <c r="B37" s="17"/>
      <c r="C37" s="16">
        <v>2554328</v>
      </c>
      <c r="D37" s="18">
        <v>2.3</v>
      </c>
      <c r="E37" s="18">
        <v>0.04</v>
      </c>
      <c r="F37" s="16">
        <v>45300731</v>
      </c>
      <c r="G37" s="16">
        <f>+J37+K37+L37+M37</f>
        <v>53490609</v>
      </c>
      <c r="H37" s="15">
        <f>G37-F37</f>
        <v>8189878</v>
      </c>
      <c r="I37" s="16">
        <v>8181281</v>
      </c>
      <c r="J37" s="16">
        <v>42675246</v>
      </c>
      <c r="K37" s="16">
        <f>56410+14747</f>
        <v>71157</v>
      </c>
      <c r="L37" s="16">
        <v>0</v>
      </c>
      <c r="M37" s="16">
        <v>10744206</v>
      </c>
      <c r="N37" s="32"/>
    </row>
    <row r="38" spans="1:15" s="16" customFormat="1" ht="12.75">
      <c r="A38" s="31" t="s">
        <v>36</v>
      </c>
      <c r="B38" s="31"/>
      <c r="C38" s="28">
        <f>SUM(C37)</f>
        <v>2554328</v>
      </c>
      <c r="D38" s="29"/>
      <c r="E38" s="29"/>
      <c r="F38" s="28">
        <f aca="true" t="shared" si="5" ref="F38:M38">SUM(F37)</f>
        <v>45300731</v>
      </c>
      <c r="G38" s="28">
        <f t="shared" si="5"/>
        <v>53490609</v>
      </c>
      <c r="H38" s="28">
        <f t="shared" si="5"/>
        <v>8189878</v>
      </c>
      <c r="I38" s="28">
        <f t="shared" si="5"/>
        <v>8181281</v>
      </c>
      <c r="J38" s="28">
        <f t="shared" si="5"/>
        <v>42675246</v>
      </c>
      <c r="K38" s="28">
        <f t="shared" si="5"/>
        <v>71157</v>
      </c>
      <c r="L38" s="28">
        <f t="shared" si="5"/>
        <v>0</v>
      </c>
      <c r="M38" s="28">
        <f t="shared" si="5"/>
        <v>10744206</v>
      </c>
      <c r="N38" s="32"/>
      <c r="O38" s="32"/>
    </row>
    <row r="39" spans="4:14" s="16" customFormat="1" ht="12.75">
      <c r="D39" s="18"/>
      <c r="E39" s="18"/>
      <c r="I39" s="15"/>
      <c r="J39" s="15"/>
      <c r="K39" s="15"/>
      <c r="M39" s="23"/>
      <c r="N39" s="32"/>
    </row>
    <row r="40" spans="1:13" s="16" customFormat="1" ht="12.75">
      <c r="A40" s="33" t="s">
        <v>9</v>
      </c>
      <c r="B40" s="33"/>
      <c r="C40" s="34">
        <f>C35+C38</f>
        <v>771479574</v>
      </c>
      <c r="D40" s="35"/>
      <c r="E40" s="35"/>
      <c r="F40" s="34">
        <f aca="true" t="shared" si="6" ref="F40:M40">F35+F38</f>
        <v>12087174102</v>
      </c>
      <c r="G40" s="34">
        <f t="shared" si="6"/>
        <v>12463936150</v>
      </c>
      <c r="H40" s="34">
        <f t="shared" si="6"/>
        <v>376762048</v>
      </c>
      <c r="I40" s="34">
        <f t="shared" si="6"/>
        <v>224664865</v>
      </c>
      <c r="J40" s="36">
        <f t="shared" si="6"/>
        <v>10424399580</v>
      </c>
      <c r="K40" s="36">
        <f t="shared" si="6"/>
        <v>874740730</v>
      </c>
      <c r="L40" s="34">
        <f t="shared" si="6"/>
        <v>4730823</v>
      </c>
      <c r="M40" s="34">
        <f t="shared" si="6"/>
        <v>1160065017</v>
      </c>
    </row>
    <row r="41" s="16" customFormat="1" ht="9.75" customHeight="1">
      <c r="A41" s="37"/>
    </row>
    <row r="42" spans="1:13" s="16" customFormat="1" ht="15" customHeight="1">
      <c r="A42" s="37" t="s">
        <v>76</v>
      </c>
      <c r="B42" s="78" t="s">
        <v>77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</row>
    <row r="43" s="16" customFormat="1" ht="12.75" customHeight="1">
      <c r="A43" s="38"/>
    </row>
    <row r="44" s="16" customFormat="1" ht="12.75">
      <c r="A44" s="38"/>
    </row>
    <row r="45" s="16" customFormat="1" ht="12.75">
      <c r="A45" s="38"/>
    </row>
    <row r="46" spans="1:5" s="16" customFormat="1" ht="12.75">
      <c r="A46" s="23"/>
      <c r="D46" s="18"/>
      <c r="E46" s="18"/>
    </row>
    <row r="47" spans="1:5" s="16" customFormat="1" ht="12.75">
      <c r="A47" s="23"/>
      <c r="D47" s="18"/>
      <c r="E47" s="18"/>
    </row>
    <row r="48" spans="1:5" s="16" customFormat="1" ht="12.75">
      <c r="A48" s="23"/>
      <c r="D48" s="18"/>
      <c r="E48" s="18"/>
    </row>
    <row r="49" spans="1:6" s="16" customFormat="1" ht="12.75">
      <c r="A49" s="23"/>
      <c r="D49" s="18"/>
      <c r="E49" s="18"/>
      <c r="F49" s="16" t="s">
        <v>37</v>
      </c>
    </row>
    <row r="50" spans="4:5" s="16" customFormat="1" ht="12.75">
      <c r="D50" s="18"/>
      <c r="E50" s="18"/>
    </row>
    <row r="51" spans="2:5" s="16" customFormat="1" ht="12.75">
      <c r="B51" s="19"/>
      <c r="C51" s="19"/>
      <c r="D51" s="18"/>
      <c r="E51" s="18"/>
    </row>
    <row r="52" spans="4:5" s="16" customFormat="1" ht="12.75">
      <c r="D52" s="18"/>
      <c r="E52" s="18"/>
    </row>
    <row r="53" spans="4:5" s="16" customFormat="1" ht="12.75">
      <c r="D53" s="18"/>
      <c r="E53" s="18"/>
    </row>
    <row r="54" spans="4:5" s="16" customFormat="1" ht="12.75">
      <c r="D54" s="18"/>
      <c r="E54" s="18"/>
    </row>
    <row r="55" spans="4:5" s="16" customFormat="1" ht="12.75">
      <c r="D55" s="18"/>
      <c r="E55" s="18"/>
    </row>
    <row r="56" spans="4:5" s="16" customFormat="1" ht="12.75">
      <c r="D56" s="18"/>
      <c r="E56" s="18"/>
    </row>
    <row r="57" spans="4:5" s="16" customFormat="1" ht="12.75">
      <c r="D57" s="18"/>
      <c r="E57" s="18"/>
    </row>
    <row r="58" spans="4:5" s="16" customFormat="1" ht="12.75">
      <c r="D58" s="18"/>
      <c r="E58" s="18"/>
    </row>
    <row r="59" spans="4:5" s="16" customFormat="1" ht="12.75">
      <c r="D59" s="18"/>
      <c r="E59" s="18"/>
    </row>
    <row r="60" spans="4:5" s="16" customFormat="1" ht="12.75">
      <c r="D60" s="18"/>
      <c r="E60" s="18"/>
    </row>
    <row r="61" spans="4:5" s="16" customFormat="1" ht="12.75">
      <c r="D61" s="18"/>
      <c r="E61" s="18"/>
    </row>
    <row r="62" spans="4:5" s="16" customFormat="1" ht="12.75">
      <c r="D62" s="18"/>
      <c r="E62" s="18"/>
    </row>
    <row r="63" spans="4:5" s="16" customFormat="1" ht="12.75">
      <c r="D63" s="18"/>
      <c r="E63" s="18"/>
    </row>
    <row r="64" spans="4:5" s="16" customFormat="1" ht="12.75">
      <c r="D64" s="18"/>
      <c r="E64" s="18"/>
    </row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</sheetData>
  <mergeCells count="5">
    <mergeCell ref="A13:B13"/>
    <mergeCell ref="D4:E4"/>
    <mergeCell ref="A8:B8"/>
    <mergeCell ref="B42:M42"/>
    <mergeCell ref="A9:B9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40"/>
  <sheetViews>
    <sheetView zoomScale="90" zoomScaleNormal="90" workbookViewId="0" topLeftCell="A1">
      <selection activeCell="E14" sqref="E14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71"/>
      <c r="L1" s="43"/>
      <c r="M1" s="43"/>
    </row>
    <row r="2" spans="1:13" ht="12.75">
      <c r="A2" s="71"/>
      <c r="L2" s="43"/>
      <c r="M2" s="43"/>
    </row>
    <row r="3" spans="1:13" ht="12.75">
      <c r="A3" s="39" t="s">
        <v>51</v>
      </c>
      <c r="B3" s="73"/>
      <c r="C3" s="48"/>
      <c r="D3" s="48"/>
      <c r="E3" s="48"/>
      <c r="F3" s="48"/>
      <c r="G3" s="48"/>
      <c r="H3" s="48"/>
      <c r="I3" s="48"/>
      <c r="J3" s="48"/>
      <c r="K3" s="48"/>
      <c r="L3" s="43"/>
      <c r="M3" s="43"/>
    </row>
    <row r="4" spans="1:13" ht="12.75">
      <c r="A4" s="11" t="s">
        <v>78</v>
      </c>
      <c r="B4" s="41"/>
      <c r="C4" s="40"/>
      <c r="D4" s="40"/>
      <c r="E4" s="1"/>
      <c r="F4" s="48"/>
      <c r="G4" s="48"/>
      <c r="H4" s="48"/>
      <c r="I4" s="48"/>
      <c r="J4" s="48"/>
      <c r="K4" s="48"/>
      <c r="L4" s="43"/>
      <c r="M4" s="43"/>
    </row>
    <row r="5" spans="1:13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3"/>
      <c r="M5" s="43"/>
    </row>
    <row r="6" spans="1:13" ht="12.75">
      <c r="A6" s="72" t="s">
        <v>52</v>
      </c>
      <c r="B6" s="42"/>
      <c r="C6" s="72"/>
      <c r="D6" s="42"/>
      <c r="E6" s="48"/>
      <c r="F6" s="48"/>
      <c r="G6" s="48"/>
      <c r="H6" s="48"/>
      <c r="I6" s="48"/>
      <c r="J6" s="48"/>
      <c r="K6" s="48"/>
      <c r="L6" s="43"/>
      <c r="M6" s="43"/>
    </row>
    <row r="7" spans="1:13" ht="12.75">
      <c r="A7" s="10" t="s">
        <v>2</v>
      </c>
      <c r="B7" s="49"/>
      <c r="C7" s="49"/>
      <c r="D7" s="50" t="s">
        <v>53</v>
      </c>
      <c r="E7" s="51"/>
      <c r="F7" s="52" t="s">
        <v>54</v>
      </c>
      <c r="G7" s="52" t="s">
        <v>7</v>
      </c>
      <c r="H7" s="53" t="s">
        <v>55</v>
      </c>
      <c r="I7" s="52" t="s">
        <v>54</v>
      </c>
      <c r="J7" s="52" t="s">
        <v>7</v>
      </c>
      <c r="K7" s="53" t="s">
        <v>55</v>
      </c>
      <c r="L7" s="44"/>
      <c r="M7" s="43"/>
    </row>
    <row r="8" spans="1:13" ht="12.75">
      <c r="A8" s="42"/>
      <c r="B8" s="42"/>
      <c r="C8" s="42"/>
      <c r="D8" s="5" t="s">
        <v>9</v>
      </c>
      <c r="E8" s="5" t="s">
        <v>10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57</v>
      </c>
      <c r="K8" s="54" t="s">
        <v>58</v>
      </c>
      <c r="L8" s="43"/>
      <c r="M8" s="43"/>
    </row>
    <row r="9" spans="1:13" ht="12.75">
      <c r="A9" s="55"/>
      <c r="B9" s="55"/>
      <c r="C9" s="55"/>
      <c r="D9" s="55"/>
      <c r="E9" s="55"/>
      <c r="F9" s="56" t="s">
        <v>60</v>
      </c>
      <c r="G9" s="56" t="s">
        <v>61</v>
      </c>
      <c r="H9" s="56" t="s">
        <v>61</v>
      </c>
      <c r="I9" s="56" t="s">
        <v>3</v>
      </c>
      <c r="J9" s="57" t="s">
        <v>62</v>
      </c>
      <c r="K9" s="57" t="s">
        <v>62</v>
      </c>
      <c r="L9" s="43"/>
      <c r="M9" s="43"/>
    </row>
    <row r="10" spans="1:13" ht="12.75">
      <c r="A10" s="42"/>
      <c r="B10" s="42"/>
      <c r="C10" s="42"/>
      <c r="D10" s="58"/>
      <c r="E10" s="58"/>
      <c r="F10" s="59"/>
      <c r="G10" s="59"/>
      <c r="H10" s="59"/>
      <c r="I10" s="59"/>
      <c r="J10" s="60"/>
      <c r="K10" s="60"/>
      <c r="L10" s="43"/>
      <c r="M10" s="43"/>
    </row>
    <row r="11" spans="1:13" ht="12.75">
      <c r="A11" s="72" t="s">
        <v>79</v>
      </c>
      <c r="B11" s="42"/>
      <c r="C11" s="42"/>
      <c r="D11" s="61">
        <v>1.08</v>
      </c>
      <c r="E11" s="62">
        <v>0.002</v>
      </c>
      <c r="F11" s="63">
        <v>61478951</v>
      </c>
      <c r="G11" s="63">
        <v>61478951</v>
      </c>
      <c r="H11" s="63">
        <v>0</v>
      </c>
      <c r="I11" s="63">
        <v>57144390</v>
      </c>
      <c r="J11" s="63">
        <v>57242010</v>
      </c>
      <c r="K11" s="63">
        <v>97620</v>
      </c>
      <c r="L11" s="43"/>
      <c r="M11" s="43"/>
    </row>
    <row r="12" spans="1:13" ht="12.75">
      <c r="A12" s="72" t="s">
        <v>80</v>
      </c>
      <c r="B12" s="42"/>
      <c r="C12" s="42"/>
      <c r="D12" s="61">
        <v>0.44</v>
      </c>
      <c r="E12" s="61">
        <v>0.01</v>
      </c>
      <c r="F12" s="63">
        <v>17251779</v>
      </c>
      <c r="G12" s="63">
        <v>17251779</v>
      </c>
      <c r="H12" s="63">
        <v>0</v>
      </c>
      <c r="I12" s="63">
        <v>40167516</v>
      </c>
      <c r="J12" s="63">
        <v>40480000</v>
      </c>
      <c r="K12" s="63">
        <v>312484</v>
      </c>
      <c r="L12" s="43"/>
      <c r="M12" s="43"/>
    </row>
    <row r="13" spans="1:13" ht="12.75">
      <c r="A13" s="42"/>
      <c r="B13" s="42"/>
      <c r="C13" s="42"/>
      <c r="D13" s="58"/>
      <c r="E13" s="58"/>
      <c r="F13" s="63"/>
      <c r="G13" s="63"/>
      <c r="H13" s="63"/>
      <c r="I13" s="63"/>
      <c r="J13" s="63"/>
      <c r="K13" s="63"/>
      <c r="L13" s="43"/>
      <c r="M13" s="43"/>
    </row>
    <row r="14" spans="1:13" s="42" customFormat="1" ht="12.75">
      <c r="A14" s="48"/>
      <c r="B14" s="48"/>
      <c r="C14" s="48"/>
      <c r="D14" s="64"/>
      <c r="E14" s="64"/>
      <c r="F14" s="65"/>
      <c r="G14" s="65"/>
      <c r="H14" s="65"/>
      <c r="I14" s="65"/>
      <c r="J14" s="65"/>
      <c r="K14" s="65"/>
      <c r="L14" s="43"/>
      <c r="M14" s="45"/>
    </row>
    <row r="15" spans="1:13" s="42" customFormat="1" ht="12.75">
      <c r="A15" s="72" t="s">
        <v>63</v>
      </c>
      <c r="C15" s="72"/>
      <c r="D15" s="72"/>
      <c r="F15" s="72"/>
      <c r="G15" s="65"/>
      <c r="H15" s="65"/>
      <c r="I15" s="65"/>
      <c r="J15" s="65"/>
      <c r="K15" s="65"/>
      <c r="L15" s="43"/>
      <c r="M15" s="45"/>
    </row>
    <row r="16" spans="1:13" s="42" customFormat="1" ht="12.75">
      <c r="A16" s="10" t="s">
        <v>2</v>
      </c>
      <c r="B16" s="49"/>
      <c r="C16" s="49"/>
      <c r="D16" s="50" t="s">
        <v>53</v>
      </c>
      <c r="E16" s="46"/>
      <c r="F16" s="66" t="s">
        <v>64</v>
      </c>
      <c r="G16" s="66" t="s">
        <v>64</v>
      </c>
      <c r="H16" s="12" t="s">
        <v>65</v>
      </c>
      <c r="I16" s="12" t="s">
        <v>66</v>
      </c>
      <c r="J16" s="63"/>
      <c r="K16" s="63"/>
      <c r="L16" s="43"/>
      <c r="M16" s="45"/>
    </row>
    <row r="17" spans="4:13" s="42" customFormat="1" ht="10.5">
      <c r="D17" s="5" t="s">
        <v>9</v>
      </c>
      <c r="E17" s="5" t="s">
        <v>10</v>
      </c>
      <c r="F17" s="60" t="s">
        <v>67</v>
      </c>
      <c r="G17" s="60" t="s">
        <v>67</v>
      </c>
      <c r="H17" s="59" t="s">
        <v>68</v>
      </c>
      <c r="I17" s="59" t="s">
        <v>58</v>
      </c>
      <c r="J17" s="63"/>
      <c r="K17" s="63"/>
      <c r="L17" s="45"/>
      <c r="M17" s="45"/>
    </row>
    <row r="18" spans="1:13" ht="12.75">
      <c r="A18" s="42"/>
      <c r="B18" s="42"/>
      <c r="C18" s="42"/>
      <c r="D18" s="58"/>
      <c r="E18" s="58"/>
      <c r="F18" s="60" t="s">
        <v>69</v>
      </c>
      <c r="G18" s="59" t="s">
        <v>70</v>
      </c>
      <c r="H18" s="60" t="s">
        <v>71</v>
      </c>
      <c r="I18" s="59" t="s">
        <v>72</v>
      </c>
      <c r="J18" s="63"/>
      <c r="K18" s="63"/>
      <c r="L18" s="45"/>
      <c r="M18" s="43"/>
    </row>
    <row r="19" spans="1:13" s="42" customFormat="1" ht="10.5">
      <c r="A19" s="55"/>
      <c r="B19" s="55"/>
      <c r="C19" s="55"/>
      <c r="D19" s="67"/>
      <c r="E19" s="67"/>
      <c r="F19" s="68" t="s">
        <v>73</v>
      </c>
      <c r="G19" s="68" t="s">
        <v>74</v>
      </c>
      <c r="H19" s="68" t="s">
        <v>75</v>
      </c>
      <c r="I19" s="68" t="s">
        <v>75</v>
      </c>
      <c r="J19" s="63"/>
      <c r="K19" s="63"/>
      <c r="L19" s="45"/>
      <c r="M19" s="45"/>
    </row>
    <row r="20" spans="1:13" ht="12.75">
      <c r="A20" s="42"/>
      <c r="B20" s="42"/>
      <c r="C20" s="48"/>
      <c r="D20" s="64"/>
      <c r="E20" s="64"/>
      <c r="F20" s="65"/>
      <c r="G20" s="65"/>
      <c r="H20" s="65"/>
      <c r="I20" s="65"/>
      <c r="J20" s="65"/>
      <c r="K20" s="65"/>
      <c r="L20" s="45"/>
      <c r="M20" s="43"/>
    </row>
    <row r="21" spans="1:13" ht="12.75">
      <c r="A21" s="42" t="s">
        <v>81</v>
      </c>
      <c r="B21" s="42"/>
      <c r="C21" s="42"/>
      <c r="D21" s="61">
        <v>1.45</v>
      </c>
      <c r="E21" s="61">
        <v>0.01</v>
      </c>
      <c r="F21" s="63">
        <v>54346843</v>
      </c>
      <c r="G21" s="63">
        <v>42570267</v>
      </c>
      <c r="H21" s="63">
        <v>97183095</v>
      </c>
      <c r="I21" s="63">
        <v>265985</v>
      </c>
      <c r="J21" s="63"/>
      <c r="K21" s="63"/>
      <c r="L21" s="43"/>
      <c r="M21" s="43"/>
    </row>
    <row r="22" spans="1:13" ht="12.75">
      <c r="A22" s="48"/>
      <c r="B22" s="48"/>
      <c r="C22" s="48"/>
      <c r="D22" s="64"/>
      <c r="E22" s="64"/>
      <c r="F22" s="65"/>
      <c r="G22" s="65"/>
      <c r="H22" s="65"/>
      <c r="I22" s="65"/>
      <c r="J22" s="65"/>
      <c r="K22" s="65"/>
      <c r="L22" s="45"/>
      <c r="M22" s="43"/>
    </row>
    <row r="23" spans="1:13" ht="12.75">
      <c r="A23" s="48"/>
      <c r="B23" s="48"/>
      <c r="C23" s="48"/>
      <c r="D23" s="64"/>
      <c r="E23" s="64"/>
      <c r="F23" s="65"/>
      <c r="G23" s="65"/>
      <c r="H23" s="65"/>
      <c r="I23" s="65"/>
      <c r="J23" s="65"/>
      <c r="K23" s="65"/>
      <c r="L23" s="43"/>
      <c r="M23" s="43"/>
    </row>
    <row r="24" spans="1:13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43"/>
      <c r="M24" s="43"/>
    </row>
    <row r="25" spans="1:13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3"/>
      <c r="M25" s="43"/>
    </row>
    <row r="26" spans="1:13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3"/>
      <c r="M26" s="43"/>
    </row>
    <row r="27" spans="1:13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40" ht="12.75">
      <c r="A40">
        <f>22701586+55852</f>
        <v>22757438</v>
      </c>
    </row>
  </sheetData>
  <printOptions/>
  <pageMargins left="0.7480314960629921" right="0.5118110236220472" top="0.984251968503937" bottom="0.984251968503937" header="0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2006-12-13T12:49:13Z</cp:lastPrinted>
  <dcterms:created xsi:type="dcterms:W3CDTF">1998-12-29T20:15:03Z</dcterms:created>
  <dcterms:modified xsi:type="dcterms:W3CDTF">2006-12-13T12:51:15Z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